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0"/>
  </bookViews>
  <sheets>
    <sheet name="Valuation Model" sheetId="1" r:id="rId1"/>
    <sheet name="Balance Sheet" sheetId="2" r:id="rId2"/>
    <sheet name="Income Statement" sheetId="3" r:id="rId3"/>
    <sheet name="Cash Flow" sheetId="4" r:id="rId4"/>
  </sheets>
  <calcPr calcId="145621"/>
</workbook>
</file>

<file path=xl/calcChain.xml><?xml version="1.0" encoding="utf-8"?>
<calcChain xmlns="http://schemas.openxmlformats.org/spreadsheetml/2006/main">
  <c r="O18" i="1" l="1"/>
  <c r="S36" i="1"/>
  <c r="S34" i="1"/>
  <c r="K35" i="1"/>
  <c r="K34" i="1"/>
  <c r="L14" i="2"/>
  <c r="B6" i="3"/>
  <c r="C6" i="3"/>
  <c r="D6" i="3"/>
  <c r="E6" i="3"/>
  <c r="F6" i="3"/>
  <c r="B9" i="3"/>
  <c r="C9" i="3"/>
  <c r="D9" i="3"/>
  <c r="E9" i="3"/>
  <c r="F9" i="3"/>
  <c r="B11" i="3"/>
  <c r="C11" i="3"/>
  <c r="D11" i="3"/>
  <c r="E11" i="3"/>
  <c r="F11" i="3"/>
  <c r="E5" i="1"/>
  <c r="G5" i="1"/>
  <c r="I5" i="1"/>
  <c r="K5" i="1"/>
  <c r="M5" i="1"/>
  <c r="E6" i="1"/>
  <c r="G6" i="1"/>
  <c r="I6" i="1"/>
  <c r="K6" i="1"/>
  <c r="M6" i="1"/>
  <c r="C7" i="1"/>
  <c r="C9" i="1" s="1"/>
  <c r="D7" i="1"/>
  <c r="F7" i="1"/>
  <c r="F9" i="1" s="1"/>
  <c r="F11" i="1" s="1"/>
  <c r="F14" i="1" s="1"/>
  <c r="H7" i="1"/>
  <c r="J7" i="1"/>
  <c r="J9" i="1" s="1"/>
  <c r="J11" i="1" s="1"/>
  <c r="J14" i="1" s="1"/>
  <c r="L7" i="1"/>
  <c r="E8" i="1"/>
  <c r="G8" i="1"/>
  <c r="I8" i="1"/>
  <c r="K8" i="1"/>
  <c r="M8" i="1"/>
  <c r="N8" i="1" s="1"/>
  <c r="D9" i="1"/>
  <c r="D11" i="1" s="1"/>
  <c r="D14" i="1" s="1"/>
  <c r="D21" i="1" s="1"/>
  <c r="H9" i="1"/>
  <c r="H11" i="1" s="1"/>
  <c r="H14" i="1" s="1"/>
  <c r="H21" i="1" s="1"/>
  <c r="L9" i="1"/>
  <c r="L11" i="1" s="1"/>
  <c r="L14" i="1" s="1"/>
  <c r="L21" i="1" s="1"/>
  <c r="E17" i="1"/>
  <c r="G17" i="1"/>
  <c r="I17" i="1"/>
  <c r="K17" i="1"/>
  <c r="M17" i="1"/>
  <c r="E19" i="1"/>
  <c r="G19" i="1"/>
  <c r="I19" i="1"/>
  <c r="K19" i="1"/>
  <c r="M19" i="1"/>
  <c r="N19" i="1" s="1"/>
  <c r="O19" i="1"/>
  <c r="N6" i="1" l="1"/>
  <c r="N5" i="1"/>
  <c r="O5" i="1" s="1"/>
  <c r="S35" i="1"/>
  <c r="S37" i="1" s="1"/>
  <c r="C33" i="1" s="1"/>
  <c r="N17" i="1"/>
  <c r="K36" i="1"/>
  <c r="C32" i="1" s="1"/>
  <c r="J21" i="1"/>
  <c r="K14" i="1"/>
  <c r="M14" i="1"/>
  <c r="F21" i="1"/>
  <c r="I14" i="1"/>
  <c r="G14" i="1"/>
  <c r="O8" i="1" l="1"/>
  <c r="O6" i="1"/>
  <c r="O7" i="1" s="1"/>
  <c r="P5" i="1"/>
  <c r="Q5" i="1" s="1"/>
  <c r="O17" i="1"/>
  <c r="P17" i="1"/>
  <c r="P6" i="1" l="1"/>
  <c r="P7" i="1" s="1"/>
  <c r="O9" i="1"/>
  <c r="O11" i="1" s="1"/>
  <c r="O13" i="1" s="1"/>
  <c r="O14" i="1" s="1"/>
  <c r="P9" i="1"/>
  <c r="P11" i="1" s="1"/>
  <c r="P8" i="1"/>
  <c r="O25" i="1"/>
  <c r="O21" i="1"/>
  <c r="P13" i="1"/>
  <c r="P14" i="1" s="1"/>
  <c r="P21" i="1" s="1"/>
  <c r="P25" i="1" s="1"/>
  <c r="R5" i="1"/>
  <c r="Q6" i="1"/>
  <c r="Q7" i="1" s="1"/>
  <c r="Q9" i="1" s="1"/>
  <c r="Q11" i="1" s="1"/>
  <c r="Q8" i="1"/>
  <c r="Q17" i="1"/>
  <c r="Q13" i="1" l="1"/>
  <c r="Q14" i="1" s="1"/>
  <c r="Q21" i="1" s="1"/>
  <c r="Q25" i="1" s="1"/>
  <c r="S5" i="1"/>
  <c r="R6" i="1"/>
  <c r="R7" i="1" s="1"/>
  <c r="R8" i="1"/>
  <c r="R17" i="1"/>
  <c r="R9" i="1" l="1"/>
  <c r="R11" i="1" s="1"/>
  <c r="R13" i="1" s="1"/>
  <c r="R14" i="1" s="1"/>
  <c r="R21" i="1" s="1"/>
  <c r="R25" i="1" s="1"/>
  <c r="S6" i="1"/>
  <c r="S7" i="1" s="1"/>
  <c r="S17" i="1"/>
  <c r="S8" i="1"/>
  <c r="S9" i="1" l="1"/>
  <c r="S11" i="1" s="1"/>
  <c r="S13" i="1" s="1"/>
  <c r="S14" i="1" s="1"/>
  <c r="S21" i="1" s="1"/>
  <c r="L22" i="1" s="1"/>
  <c r="L26" i="1" s="1"/>
  <c r="S25" i="1" l="1"/>
  <c r="L25" i="1" s="1"/>
  <c r="L27" i="1" l="1"/>
  <c r="L30" i="1" s="1"/>
</calcChain>
</file>

<file path=xl/sharedStrings.xml><?xml version="1.0" encoding="utf-8"?>
<sst xmlns="http://schemas.openxmlformats.org/spreadsheetml/2006/main" count="368" uniqueCount="176">
  <si>
    <t>Actual</t>
  </si>
  <si>
    <t>Forecast</t>
  </si>
  <si>
    <t>%Var</t>
  </si>
  <si>
    <t>Avg</t>
  </si>
  <si>
    <t>Revenues</t>
  </si>
  <si>
    <t>Cost of Goods Sold</t>
  </si>
  <si>
    <t>Gross Profit</t>
  </si>
  <si>
    <t>Operating Expenses</t>
  </si>
  <si>
    <t>Operating income</t>
  </si>
  <si>
    <t>Interest Expense</t>
  </si>
  <si>
    <t>N/A</t>
  </si>
  <si>
    <t xml:space="preserve">   Taxable Income</t>
  </si>
  <si>
    <t>Taxes</t>
  </si>
  <si>
    <t>Net income</t>
  </si>
  <si>
    <t xml:space="preserve">   Capital Expenditure Ratio</t>
  </si>
  <si>
    <t xml:space="preserve"> </t>
  </si>
  <si>
    <t>Capital expenditure</t>
  </si>
  <si>
    <t>Depreciation</t>
  </si>
  <si>
    <t>Change in Net Working Capital</t>
  </si>
  <si>
    <t>Free cash flows</t>
  </si>
  <si>
    <t>Terminal value</t>
  </si>
  <si>
    <t>Conclusion</t>
  </si>
  <si>
    <t>Present value of cash flows</t>
  </si>
  <si>
    <t>Present value of terminal value</t>
  </si>
  <si>
    <t>Total present value</t>
  </si>
  <si>
    <t>Total shares</t>
  </si>
  <si>
    <t>Value per share</t>
  </si>
  <si>
    <t>WACC</t>
  </si>
  <si>
    <t>Stable Growth</t>
  </si>
  <si>
    <t>Report Date</t>
  </si>
  <si>
    <t>12/31/2011</t>
  </si>
  <si>
    <t>12/31/2010</t>
  </si>
  <si>
    <t>12/31/2009</t>
  </si>
  <si>
    <t>12/31/2008</t>
  </si>
  <si>
    <t>12/31/2007</t>
  </si>
  <si>
    <t>Currency</t>
  </si>
  <si>
    <t>USD</t>
  </si>
  <si>
    <t>Scale</t>
  </si>
  <si>
    <t>Thousands</t>
  </si>
  <si>
    <t>Cash &amp; cash equivalents</t>
  </si>
  <si>
    <t>Marketable securities</t>
  </si>
  <si>
    <t>Accounts &amp; notes receivable, net</t>
  </si>
  <si>
    <t>Contract work in progress</t>
  </si>
  <si>
    <t>Deferred taxes</t>
  </si>
  <si>
    <t>Other current assets</t>
  </si>
  <si>
    <t>Total current assets</t>
  </si>
  <si>
    <t>Land</t>
  </si>
  <si>
    <t>Buildings &amp; improvements</t>
  </si>
  <si>
    <t>Machinery &amp; equipment</t>
  </si>
  <si>
    <t>Construction in progress</t>
  </si>
  <si>
    <t>Property, plant &amp; equipment, gross</t>
  </si>
  <si>
    <t>Less: accumulated depreciation</t>
  </si>
  <si>
    <t>Net property, plant &amp; equipment</t>
  </si>
  <si>
    <t>Marketable securities, noncurrent</t>
  </si>
  <si>
    <t>-</t>
  </si>
  <si>
    <t>Goodwill</t>
  </si>
  <si>
    <t>Investments</t>
  </si>
  <si>
    <t>Deferred compensation trusts</t>
  </si>
  <si>
    <t>Other assets</t>
  </si>
  <si>
    <t>Total other assets</t>
  </si>
  <si>
    <t>Total assets</t>
  </si>
  <si>
    <t>Trade accounts payable</t>
  </si>
  <si>
    <t>Convertible senior notes</t>
  </si>
  <si>
    <t>Advance billings on contracts</t>
  </si>
  <si>
    <t>Accrued salaries, wages &amp; benefits</t>
  </si>
  <si>
    <t>Other accrued liabilities</t>
  </si>
  <si>
    <t>Total current liabilities</t>
  </si>
  <si>
    <t>Senior notes</t>
  </si>
  <si>
    <t>Municipal bonds</t>
  </si>
  <si>
    <t>Total long-term debt due after one year</t>
  </si>
  <si>
    <t>Noncurrent liabilities</t>
  </si>
  <si>
    <t>Common stock</t>
  </si>
  <si>
    <t>Additional paid-in capital</t>
  </si>
  <si>
    <t>Accumulated other comprehensive income (loss)</t>
  </si>
  <si>
    <t>Retained earnings</t>
  </si>
  <si>
    <t>Total shareholders' equity</t>
  </si>
  <si>
    <t>Non-controlling interests</t>
  </si>
  <si>
    <t>Total equity</t>
  </si>
  <si>
    <t>Total revenue</t>
  </si>
  <si>
    <t>Cost of Good Sold</t>
  </si>
  <si>
    <t>Corporate administrative &amp; general expense</t>
  </si>
  <si>
    <t>Gain on sale of joint venture interest</t>
  </si>
  <si>
    <t>Operating Income</t>
  </si>
  <si>
    <t>Interest Expense (Income)</t>
  </si>
  <si>
    <t>Earnings before Tax</t>
  </si>
  <si>
    <t>Current federal income tax expense</t>
  </si>
  <si>
    <t>Current foreign income tax expense</t>
  </si>
  <si>
    <t>Current state &amp; local income tax expense</t>
  </si>
  <si>
    <t>Total current income tax expense</t>
  </si>
  <si>
    <t>Deferred federal income tax expense (benefit)</t>
  </si>
  <si>
    <t>Deferred foreign income tax expense (benefit)</t>
  </si>
  <si>
    <t>Deferred state &amp; local income tax expense (benefit)</t>
  </si>
  <si>
    <t>Total deferred income tax expense (benefit)</t>
  </si>
  <si>
    <t>Income tax expense (benefit)</t>
  </si>
  <si>
    <t>Net earnings (loss)</t>
  </si>
  <si>
    <t>Net earnings attributable to noncontrolling interests</t>
  </si>
  <si>
    <t>Net income attributable to Flour Corporation</t>
  </si>
  <si>
    <t>Weighted average shares outstanding - basic</t>
  </si>
  <si>
    <t>Weighted average shares outstanding - diluted</t>
  </si>
  <si>
    <t>Year end shares outstanding</t>
  </si>
  <si>
    <t>Net earnings (loss) per share - basic</t>
  </si>
  <si>
    <t>Net earnings (loss) per share - diluted</t>
  </si>
  <si>
    <t>Cash dividends per common share</t>
  </si>
  <si>
    <t>Number of full time employees</t>
  </si>
  <si>
    <t>Number of part time employees</t>
  </si>
  <si>
    <t>Total number of employees</t>
  </si>
  <si>
    <t>Number of common stockholders</t>
  </si>
  <si>
    <t>Depreciation of fixed assets</t>
  </si>
  <si>
    <t>Amortization of intangibles</t>
  </si>
  <si>
    <t>Convertible debt discount</t>
  </si>
  <si>
    <t>Loss on sale of building</t>
  </si>
  <si>
    <t>Loss (gain) on sale of joint venture interest</t>
  </si>
  <si>
    <t>Restricted stock &amp; stock option amortization</t>
  </si>
  <si>
    <t>Minority interest</t>
  </si>
  <si>
    <t>Deferred compensation trust</t>
  </si>
  <si>
    <t>Deferred compensation obligation</t>
  </si>
  <si>
    <t>Funding of deferred compensation trust</t>
  </si>
  <si>
    <t>Taxes paid on vested restricted stock</t>
  </si>
  <si>
    <t>Tax settlement with IRS</t>
  </si>
  <si>
    <t>Statute expirations &amp; tax settlements</t>
  </si>
  <si>
    <t>Excess tax benefit from stock-based plans</t>
  </si>
  <si>
    <t>Retirement plan accrual, net of contributions</t>
  </si>
  <si>
    <t>Unbilled fees receivable</t>
  </si>
  <si>
    <t>Changes in operating assets &amp; liabilities</t>
  </si>
  <si>
    <t>Equity in losses (earnings) of investees</t>
  </si>
  <si>
    <t>Equity in losses (earnings) of investees, net of dividends</t>
  </si>
  <si>
    <t>Currency translation</t>
  </si>
  <si>
    <t>Other items</t>
  </si>
  <si>
    <t>Net cash flows from operating activities</t>
  </si>
  <si>
    <t>Purchases of marketable securities</t>
  </si>
  <si>
    <t>Proceeds from the sales &amp; maturities of marketable securities</t>
  </si>
  <si>
    <t>Capital expenditures</t>
  </si>
  <si>
    <t>Proceeds from disposal of property, plant &amp; equipment</t>
  </si>
  <si>
    <t>Investment in partnerships &amp; joint ventures</t>
  </si>
  <si>
    <t>Proceeds from sale of assets</t>
  </si>
  <si>
    <t>Acquisitions</t>
  </si>
  <si>
    <t>Proceeds from sale of joint venture interest</t>
  </si>
  <si>
    <t>Deconsolidation of variable interest entity</t>
  </si>
  <si>
    <t>Net cash flows from investing activities</t>
  </si>
  <si>
    <t>Repayment of non-recourse project financing</t>
  </si>
  <si>
    <t>Repayment of equity bridge loan</t>
  </si>
  <si>
    <t>Proceeds from issuance of non-recourse project financing</t>
  </si>
  <si>
    <t>Repurchase of common stock</t>
  </si>
  <si>
    <t>Dividends paid</t>
  </si>
  <si>
    <t>Proceeds from issuance of Senior Notes</t>
  </si>
  <si>
    <t>Debt issuance costs</t>
  </si>
  <si>
    <t>Settlement of Treasury rate lock agreements</t>
  </si>
  <si>
    <t>Repayment of convertible debt</t>
  </si>
  <si>
    <t>Distributions paid to noncontrolling interests</t>
  </si>
  <si>
    <t>Capital contribution by joint venture partners</t>
  </si>
  <si>
    <t>Repayment of corporate owned life insurance loans</t>
  </si>
  <si>
    <t>Stock options &amp; warrants exercised</t>
  </si>
  <si>
    <t>Stock options exercised</t>
  </si>
  <si>
    <t>Net cash flows from financing activities</t>
  </si>
  <si>
    <t>Effect of exchange rate changes on cash</t>
  </si>
  <si>
    <t>Increase (decrease) in cash &amp; cash equivalents</t>
  </si>
  <si>
    <t>Cash &amp; cash equivalents at beginning of year</t>
  </si>
  <si>
    <t>Cash &amp; cash equivalents at end of year</t>
  </si>
  <si>
    <t>Cash paid during the period for interest</t>
  </si>
  <si>
    <t>Cash paid during the period for income taxes</t>
  </si>
  <si>
    <t>Equity</t>
  </si>
  <si>
    <t>Debt</t>
  </si>
  <si>
    <t>Weighted %</t>
  </si>
  <si>
    <t>WACC Calculation</t>
  </si>
  <si>
    <t>Cost%</t>
  </si>
  <si>
    <t>Composition</t>
  </si>
  <si>
    <t>SAIC</t>
  </si>
  <si>
    <t>Jacobs Engineering</t>
  </si>
  <si>
    <t>URS Corp.</t>
  </si>
  <si>
    <t>DISCOUNTED FREE CASH FLOW MODEL OF FLUOR CORP.</t>
  </si>
  <si>
    <t>2011 Revenue</t>
  </si>
  <si>
    <t>2007 Revenue</t>
  </si>
  <si>
    <t>Growth Rate</t>
  </si>
  <si>
    <t>Avg. Growth</t>
  </si>
  <si>
    <t>Competitor</t>
  </si>
  <si>
    <t>Stable Growth Rate Caclulation (5 Year Growth Comparison)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</si>
</sst>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5" formatCode="_(* #,##0_);_(* \(#,##0\);_(* &quot;-&quot;??_);_(@_)"/>
    <numFmt numFmtId="166" formatCode="0.0%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9"/>
      <color indexed="30"/>
      <name val="Times New Roman"/>
      <family val="1"/>
    </font>
    <font>
      <u/>
      <sz val="9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Fill="0"/>
    <xf numFmtId="0" fontId="4" fillId="0" borderId="0"/>
  </cellStyleXfs>
  <cellXfs count="115"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 wrapText="1"/>
    </xf>
    <xf numFmtId="0" fontId="0" fillId="0" borderId="0" xfId="0" applyFill="1" applyAlignment="1">
      <alignment horizontal="left"/>
    </xf>
    <xf numFmtId="165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left"/>
    </xf>
    <xf numFmtId="165" fontId="0" fillId="0" borderId="0" xfId="0" applyNumberFormat="1" applyFill="1"/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65" fontId="0" fillId="0" borderId="1" xfId="0" applyNumberForma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165" fontId="0" fillId="0" borderId="2" xfId="0" applyNumberFormat="1" applyFill="1" applyBorder="1"/>
    <xf numFmtId="0" fontId="6" fillId="2" borderId="0" xfId="0" applyFont="1" applyFill="1"/>
    <xf numFmtId="0" fontId="5" fillId="2" borderId="3" xfId="1" applyFont="1" applyFill="1" applyBorder="1" applyAlignment="1">
      <alignment horizontal="centerContinuous"/>
    </xf>
    <xf numFmtId="0" fontId="5" fillId="2" borderId="3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Continuous" wrapText="1"/>
    </xf>
    <xf numFmtId="0" fontId="5" fillId="2" borderId="1" xfId="1" applyFont="1" applyFill="1" applyBorder="1" applyAlignment="1">
      <alignment horizontal="center"/>
    </xf>
    <xf numFmtId="0" fontId="6" fillId="2" borderId="0" xfId="1" applyFont="1" applyFill="1" applyBorder="1"/>
    <xf numFmtId="165" fontId="6" fillId="2" borderId="2" xfId="1" applyNumberFormat="1" applyFont="1" applyFill="1" applyBorder="1" applyAlignment="1">
      <alignment horizontal="center"/>
    </xf>
    <xf numFmtId="166" fontId="6" fillId="2" borderId="0" xfId="1" applyNumberFormat="1" applyFont="1" applyFill="1" applyBorder="1" applyAlignment="1">
      <alignment horizontal="right"/>
    </xf>
    <xf numFmtId="165" fontId="6" fillId="2" borderId="0" xfId="0" applyNumberFormat="1" applyFont="1" applyFill="1"/>
    <xf numFmtId="165" fontId="6" fillId="2" borderId="1" xfId="1" applyNumberFormat="1" applyFont="1" applyFill="1" applyBorder="1" applyAlignment="1">
      <alignment horizontal="center"/>
    </xf>
    <xf numFmtId="41" fontId="6" fillId="2" borderId="0" xfId="1" applyNumberFormat="1" applyFont="1" applyFill="1" applyBorder="1" applyAlignment="1">
      <alignment horizontal="center"/>
    </xf>
    <xf numFmtId="10" fontId="6" fillId="2" borderId="0" xfId="0" applyNumberFormat="1" applyFont="1" applyFill="1"/>
    <xf numFmtId="166" fontId="6" fillId="2" borderId="1" xfId="1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center"/>
    </xf>
    <xf numFmtId="0" fontId="6" fillId="2" borderId="0" xfId="1" applyFont="1" applyFill="1"/>
    <xf numFmtId="0" fontId="6" fillId="2" borderId="0" xfId="1" applyFont="1" applyFill="1" applyBorder="1" applyAlignment="1">
      <alignment horizontal="center"/>
    </xf>
    <xf numFmtId="6" fontId="6" fillId="2" borderId="0" xfId="1" applyNumberFormat="1" applyFont="1" applyFill="1" applyBorder="1" applyAlignment="1">
      <alignment horizontal="center"/>
    </xf>
    <xf numFmtId="10" fontId="6" fillId="2" borderId="0" xfId="1" applyNumberFormat="1" applyFont="1" applyFill="1" applyAlignment="1">
      <alignment horizontal="center"/>
    </xf>
    <xf numFmtId="165" fontId="6" fillId="2" borderId="0" xfId="0" applyNumberFormat="1" applyFont="1" applyFill="1" applyAlignment="1">
      <alignment horizontal="right"/>
    </xf>
    <xf numFmtId="0" fontId="5" fillId="2" borderId="0" xfId="1" applyFont="1" applyFill="1"/>
    <xf numFmtId="41" fontId="6" fillId="2" borderId="1" xfId="1" applyNumberFormat="1" applyFont="1" applyFill="1" applyBorder="1"/>
    <xf numFmtId="0" fontId="8" fillId="2" borderId="0" xfId="1" applyFont="1" applyFill="1" applyAlignment="1">
      <alignment wrapText="1"/>
    </xf>
    <xf numFmtId="0" fontId="5" fillId="2" borderId="11" xfId="1" applyFont="1" applyFill="1" applyBorder="1" applyAlignment="1">
      <alignment horizontal="centerContinuous" wrapText="1"/>
    </xf>
    <xf numFmtId="0" fontId="5" fillId="2" borderId="14" xfId="1" applyFont="1" applyFill="1" applyBorder="1"/>
    <xf numFmtId="0" fontId="5" fillId="2" borderId="10" xfId="1" applyFont="1" applyFill="1" applyBorder="1" applyAlignment="1">
      <alignment horizontal="centerContinuous"/>
    </xf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/>
    <xf numFmtId="0" fontId="5" fillId="2" borderId="12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6" fillId="2" borderId="17" xfId="1" applyFont="1" applyFill="1" applyBorder="1"/>
    <xf numFmtId="0" fontId="6" fillId="2" borderId="15" xfId="1" applyFont="1" applyFill="1" applyBorder="1"/>
    <xf numFmtId="165" fontId="6" fillId="2" borderId="14" xfId="1" applyNumberFormat="1" applyFont="1" applyFill="1" applyBorder="1" applyAlignment="1">
      <alignment horizontal="center"/>
    </xf>
    <xf numFmtId="166" fontId="6" fillId="2" borderId="15" xfId="1" applyNumberFormat="1" applyFont="1" applyFill="1" applyBorder="1" applyAlignment="1">
      <alignment horizontal="right"/>
    </xf>
    <xf numFmtId="165" fontId="6" fillId="2" borderId="15" xfId="1" applyNumberFormat="1" applyFont="1" applyFill="1" applyBorder="1" applyAlignment="1">
      <alignment horizontal="center"/>
    </xf>
    <xf numFmtId="165" fontId="6" fillId="2" borderId="12" xfId="1" applyNumberFormat="1" applyFont="1" applyFill="1" applyBorder="1" applyAlignment="1">
      <alignment horizontal="center"/>
    </xf>
    <xf numFmtId="165" fontId="6" fillId="2" borderId="16" xfId="1" applyNumberFormat="1" applyFont="1" applyFill="1" applyBorder="1" applyAlignment="1">
      <alignment horizontal="center"/>
    </xf>
    <xf numFmtId="166" fontId="6" fillId="2" borderId="13" xfId="1" applyNumberFormat="1" applyFont="1" applyFill="1" applyBorder="1" applyAlignment="1">
      <alignment horizontal="right"/>
    </xf>
    <xf numFmtId="165" fontId="6" fillId="2" borderId="17" xfId="1" applyNumberFormat="1" applyFont="1" applyFill="1" applyBorder="1" applyAlignment="1">
      <alignment horizontal="center"/>
    </xf>
    <xf numFmtId="165" fontId="6" fillId="2" borderId="13" xfId="1" applyNumberFormat="1" applyFont="1" applyFill="1" applyBorder="1" applyAlignment="1">
      <alignment horizontal="center"/>
    </xf>
    <xf numFmtId="0" fontId="7" fillId="2" borderId="17" xfId="1" applyFont="1" applyFill="1" applyBorder="1"/>
    <xf numFmtId="6" fontId="6" fillId="2" borderId="15" xfId="1" applyNumberFormat="1" applyFont="1" applyFill="1" applyBorder="1" applyAlignment="1">
      <alignment horizontal="center"/>
    </xf>
    <xf numFmtId="6" fontId="6" fillId="2" borderId="17" xfId="1" applyNumberFormat="1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0" xfId="0" applyFont="1" applyFill="1" applyBorder="1"/>
    <xf numFmtId="165" fontId="6" fillId="2" borderId="0" xfId="0" applyNumberFormat="1" applyFont="1" applyFill="1" applyBorder="1" applyAlignment="1">
      <alignment horizontal="left"/>
    </xf>
    <xf numFmtId="0" fontId="6" fillId="2" borderId="15" xfId="0" applyFont="1" applyFill="1" applyBorder="1"/>
    <xf numFmtId="165" fontId="6" fillId="2" borderId="0" xfId="0" applyNumberFormat="1" applyFont="1" applyFill="1" applyBorder="1" applyAlignment="1">
      <alignment horizontal="right"/>
    </xf>
    <xf numFmtId="166" fontId="6" fillId="2" borderId="0" xfId="0" applyNumberFormat="1" applyFont="1" applyFill="1" applyBorder="1" applyAlignment="1">
      <alignment horizontal="right"/>
    </xf>
    <xf numFmtId="166" fontId="6" fillId="2" borderId="15" xfId="0" applyNumberFormat="1" applyFont="1" applyFill="1" applyBorder="1" applyAlignment="1">
      <alignment horizontal="right"/>
    </xf>
    <xf numFmtId="165" fontId="6" fillId="2" borderId="15" xfId="0" applyNumberFormat="1" applyFont="1" applyFill="1" applyBorder="1" applyAlignment="1">
      <alignment horizontal="right"/>
    </xf>
    <xf numFmtId="41" fontId="6" fillId="2" borderId="0" xfId="1" applyNumberFormat="1" applyFont="1" applyFill="1" applyBorder="1"/>
    <xf numFmtId="0" fontId="5" fillId="2" borderId="17" xfId="1" applyFont="1" applyFill="1" applyBorder="1"/>
    <xf numFmtId="8" fontId="6" fillId="2" borderId="17" xfId="1" applyNumberFormat="1" applyFont="1" applyFill="1" applyBorder="1" applyAlignment="1">
      <alignment horizontal="center"/>
    </xf>
    <xf numFmtId="8" fontId="6" fillId="2" borderId="0" xfId="1" applyNumberFormat="1" applyFont="1" applyFill="1" applyBorder="1" applyAlignment="1">
      <alignment horizontal="center"/>
    </xf>
    <xf numFmtId="0" fontId="6" fillId="2" borderId="12" xfId="1" applyFont="1" applyFill="1" applyBorder="1"/>
    <xf numFmtId="0" fontId="6" fillId="2" borderId="13" xfId="1" applyFont="1" applyFill="1" applyBorder="1"/>
    <xf numFmtId="8" fontId="6" fillId="2" borderId="12" xfId="1" applyNumberFormat="1" applyFont="1" applyFill="1" applyBorder="1" applyAlignment="1">
      <alignment horizontal="center"/>
    </xf>
    <xf numFmtId="8" fontId="6" fillId="2" borderId="1" xfId="1" applyNumberFormat="1" applyFont="1" applyFill="1" applyBorder="1" applyAlignment="1">
      <alignment horizontal="center"/>
    </xf>
    <xf numFmtId="0" fontId="6" fillId="2" borderId="1" xfId="1" applyFont="1" applyFill="1" applyBorder="1"/>
    <xf numFmtId="10" fontId="6" fillId="2" borderId="0" xfId="0" applyNumberFormat="1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center"/>
    </xf>
    <xf numFmtId="9" fontId="6" fillId="2" borderId="0" xfId="0" applyNumberFormat="1" applyFont="1" applyFill="1" applyBorder="1" applyAlignment="1">
      <alignment horizontal="center"/>
    </xf>
    <xf numFmtId="10" fontId="6" fillId="2" borderId="15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10" fontId="5" fillId="2" borderId="1" xfId="0" applyNumberFormat="1" applyFont="1" applyFill="1" applyBorder="1" applyAlignment="1">
      <alignment horizontal="center"/>
    </xf>
    <xf numFmtId="10" fontId="5" fillId="2" borderId="13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10" fontId="5" fillId="2" borderId="4" xfId="0" applyNumberFormat="1" applyFont="1" applyFill="1" applyBorder="1"/>
    <xf numFmtId="10" fontId="5" fillId="2" borderId="7" xfId="0" applyNumberFormat="1" applyFont="1" applyFill="1" applyBorder="1"/>
    <xf numFmtId="0" fontId="6" fillId="2" borderId="17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10" fontId="6" fillId="2" borderId="15" xfId="0" applyNumberFormat="1" applyFont="1" applyFill="1" applyBorder="1" applyAlignment="1">
      <alignment horizontal="center"/>
    </xf>
    <xf numFmtId="44" fontId="5" fillId="2" borderId="18" xfId="1" applyNumberFormat="1" applyFont="1" applyFill="1" applyBorder="1"/>
    <xf numFmtId="0" fontId="10" fillId="2" borderId="10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9" fillId="2" borderId="16" xfId="0" applyFont="1" applyFill="1" applyBorder="1" applyAlignment="1"/>
    <xf numFmtId="41" fontId="6" fillId="2" borderId="0" xfId="0" applyNumberFormat="1" applyFont="1" applyFill="1" applyBorder="1" applyAlignment="1">
      <alignment horizontal="center"/>
    </xf>
    <xf numFmtId="41" fontId="5" fillId="2" borderId="1" xfId="0" applyNumberFormat="1" applyFont="1" applyFill="1" applyBorder="1" applyAlignment="1">
      <alignment horizontal="center"/>
    </xf>
    <xf numFmtId="10" fontId="5" fillId="2" borderId="13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41" fontId="6" fillId="2" borderId="1" xfId="1" applyNumberFormat="1" applyFont="1" applyFill="1" applyBorder="1" applyAlignment="1">
      <alignment horizontal="right"/>
    </xf>
    <xf numFmtId="41" fontId="6" fillId="2" borderId="13" xfId="1" applyNumberFormat="1" applyFont="1" applyFill="1" applyBorder="1" applyAlignment="1">
      <alignment horizontal="right"/>
    </xf>
    <xf numFmtId="41" fontId="6" fillId="2" borderId="0" xfId="1" applyNumberFormat="1" applyFont="1" applyFill="1" applyBorder="1" applyAlignment="1">
      <alignment horizontal="right"/>
    </xf>
    <xf numFmtId="41" fontId="6" fillId="2" borderId="15" xfId="1" applyNumberFormat="1" applyFont="1" applyFill="1" applyBorder="1" applyAlignment="1">
      <alignment horizontal="right"/>
    </xf>
    <xf numFmtId="41" fontId="6" fillId="2" borderId="2" xfId="1" applyNumberFormat="1" applyFont="1" applyFill="1" applyBorder="1" applyAlignment="1">
      <alignment horizontal="right"/>
    </xf>
    <xf numFmtId="41" fontId="6" fillId="2" borderId="16" xfId="1" applyNumberFormat="1" applyFont="1" applyFill="1" applyBorder="1" applyAlignment="1">
      <alignment horizontal="right"/>
    </xf>
    <xf numFmtId="41" fontId="6" fillId="2" borderId="0" xfId="0" applyNumberFormat="1" applyFont="1" applyFill="1" applyBorder="1" applyAlignment="1">
      <alignment horizontal="right"/>
    </xf>
    <xf numFmtId="41" fontId="6" fillId="2" borderId="15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7"/>
  <sheetViews>
    <sheetView tabSelected="1" workbookViewId="0">
      <selection activeCell="M41" sqref="M41"/>
    </sheetView>
  </sheetViews>
  <sheetFormatPr defaultRowHeight="12" x14ac:dyDescent="0.2"/>
  <cols>
    <col min="1" max="1" width="3.7109375" style="13" customWidth="1"/>
    <col min="2" max="2" width="22.85546875" style="13" bestFit="1" customWidth="1"/>
    <col min="3" max="3" width="9.85546875" style="13" customWidth="1"/>
    <col min="4" max="4" width="9.85546875" style="13" bestFit="1" customWidth="1"/>
    <col min="5" max="5" width="5.42578125" style="13" customWidth="1"/>
    <col min="6" max="6" width="9.85546875" style="13" bestFit="1" customWidth="1"/>
    <col min="7" max="7" width="6" style="13" bestFit="1" customWidth="1"/>
    <col min="8" max="8" width="9.85546875" style="13" customWidth="1"/>
    <col min="9" max="9" width="5.42578125" style="13" customWidth="1"/>
    <col min="10" max="10" width="9.85546875" style="13" customWidth="1"/>
    <col min="11" max="11" width="6" style="13" customWidth="1"/>
    <col min="12" max="12" width="9.85546875" style="13" bestFit="1" customWidth="1"/>
    <col min="13" max="13" width="5.42578125" style="13" customWidth="1"/>
    <col min="14" max="14" width="5.42578125" style="13" bestFit="1" customWidth="1"/>
    <col min="15" max="15" width="10.42578125" style="13" bestFit="1" customWidth="1"/>
    <col min="16" max="16" width="9.85546875" style="13" customWidth="1"/>
    <col min="17" max="18" width="10.7109375" style="13" bestFit="1" customWidth="1"/>
    <col min="19" max="19" width="10" style="13" bestFit="1" customWidth="1"/>
    <col min="20" max="20" width="10.28515625" style="13" customWidth="1"/>
    <col min="21" max="21" width="1.42578125" style="13" bestFit="1" customWidth="1"/>
    <col min="22" max="16384" width="9.140625" style="13"/>
  </cols>
  <sheetData>
    <row r="2" spans="2:20" ht="17.25" customHeight="1" x14ac:dyDescent="0.2">
      <c r="B2" s="98" t="s">
        <v>169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00"/>
    </row>
    <row r="3" spans="2:20" x14ac:dyDescent="0.2">
      <c r="B3" s="36"/>
      <c r="C3" s="37" t="s">
        <v>0</v>
      </c>
      <c r="D3" s="14"/>
      <c r="E3" s="14"/>
      <c r="F3" s="14"/>
      <c r="G3" s="14"/>
      <c r="H3" s="14"/>
      <c r="I3" s="14"/>
      <c r="J3" s="14"/>
      <c r="K3" s="14"/>
      <c r="L3" s="14"/>
      <c r="M3" s="38"/>
      <c r="N3" s="15"/>
      <c r="O3" s="16" t="s">
        <v>1</v>
      </c>
      <c r="P3" s="16"/>
      <c r="Q3" s="16"/>
      <c r="R3" s="16"/>
      <c r="S3" s="35"/>
    </row>
    <row r="4" spans="2:20" x14ac:dyDescent="0.2">
      <c r="B4" s="39"/>
      <c r="C4" s="40">
        <v>2006</v>
      </c>
      <c r="D4" s="17">
        <v>2007</v>
      </c>
      <c r="E4" s="17" t="s">
        <v>2</v>
      </c>
      <c r="F4" s="17">
        <v>2008</v>
      </c>
      <c r="G4" s="17" t="s">
        <v>2</v>
      </c>
      <c r="H4" s="17">
        <v>2009</v>
      </c>
      <c r="I4" s="17" t="s">
        <v>2</v>
      </c>
      <c r="J4" s="17">
        <v>2010</v>
      </c>
      <c r="K4" s="17" t="s">
        <v>2</v>
      </c>
      <c r="L4" s="17">
        <v>2011</v>
      </c>
      <c r="M4" s="38" t="s">
        <v>2</v>
      </c>
      <c r="N4" s="17" t="s">
        <v>3</v>
      </c>
      <c r="O4" s="17">
        <v>2012</v>
      </c>
      <c r="P4" s="17">
        <v>2013</v>
      </c>
      <c r="Q4" s="17">
        <v>2014</v>
      </c>
      <c r="R4" s="17">
        <v>2015</v>
      </c>
      <c r="S4" s="41">
        <v>2016</v>
      </c>
    </row>
    <row r="5" spans="2:20" x14ac:dyDescent="0.2">
      <c r="B5" s="42" t="s">
        <v>4</v>
      </c>
      <c r="C5" s="44">
        <v>14078506</v>
      </c>
      <c r="D5" s="19">
        <v>16691033</v>
      </c>
      <c r="E5" s="20">
        <f>(D5-C5)/C5</f>
        <v>0.18556848290578559</v>
      </c>
      <c r="F5" s="26">
        <v>22325894</v>
      </c>
      <c r="G5" s="20">
        <f>(F5-D5)/D5</f>
        <v>0.33759809833220028</v>
      </c>
      <c r="H5" s="26">
        <v>21990297</v>
      </c>
      <c r="I5" s="20">
        <f>(H5-F5)/F5</f>
        <v>-1.5031738482678454E-2</v>
      </c>
      <c r="J5" s="26">
        <v>20849349</v>
      </c>
      <c r="K5" s="20">
        <f>(J5-H5)/H5</f>
        <v>-5.1884155998438763E-2</v>
      </c>
      <c r="L5" s="26">
        <v>23381399</v>
      </c>
      <c r="M5" s="45">
        <f>(L5-J5)/J5</f>
        <v>0.12144503888346826</v>
      </c>
      <c r="N5" s="20">
        <f>AVERAGE(M5,K5,I5,G5,E5)</f>
        <v>0.1155391451280674</v>
      </c>
      <c r="O5" s="109">
        <f>L5*(1+N5)</f>
        <v>26082865.852358252</v>
      </c>
      <c r="P5" s="109">
        <f>O5*(1+$N$5)</f>
        <v>29096457.875429787</v>
      </c>
      <c r="Q5" s="109">
        <f>P5*(1+$N$5)</f>
        <v>32458237.74461177</v>
      </c>
      <c r="R5" s="109">
        <f>Q5*(1+$N$5)</f>
        <v>36208434.785987787</v>
      </c>
      <c r="S5" s="110">
        <f>R5*(1+$N$5)</f>
        <v>40391926.387586191</v>
      </c>
      <c r="T5" s="21"/>
    </row>
    <row r="6" spans="2:20" x14ac:dyDescent="0.2">
      <c r="B6" s="42" t="s">
        <v>5</v>
      </c>
      <c r="C6" s="47">
        <v>13522033</v>
      </c>
      <c r="D6" s="22">
        <v>15888587</v>
      </c>
      <c r="E6" s="20">
        <f>D6/D5</f>
        <v>0.95192352684222725</v>
      </c>
      <c r="F6" s="22">
        <v>21116197</v>
      </c>
      <c r="G6" s="20">
        <f>F6/F5</f>
        <v>0.94581641389142135</v>
      </c>
      <c r="H6" s="22">
        <v>20689161</v>
      </c>
      <c r="I6" s="20">
        <f>H6/H5</f>
        <v>0.94083135848506272</v>
      </c>
      <c r="J6" s="22">
        <v>20144099</v>
      </c>
      <c r="K6" s="20">
        <f>J6/J5</f>
        <v>0.96617400380222906</v>
      </c>
      <c r="L6" s="22">
        <v>22232483</v>
      </c>
      <c r="M6" s="45">
        <f>L6/L5</f>
        <v>0.95086196510311471</v>
      </c>
      <c r="N6" s="20">
        <f>AVERAGE(M6,K6,I6,G6,E6)</f>
        <v>0.95112145362481093</v>
      </c>
      <c r="O6" s="107">
        <f>O5*$N$6</f>
        <v>24807973.284195922</v>
      </c>
      <c r="P6" s="107">
        <f>P5*$N$6</f>
        <v>27674265.309811857</v>
      </c>
      <c r="Q6" s="107">
        <f>Q5*$N$6</f>
        <v>30871726.265754852</v>
      </c>
      <c r="R6" s="107">
        <f>R5*$N$6</f>
        <v>34438619.127127871</v>
      </c>
      <c r="S6" s="108">
        <f>S5*$N$6</f>
        <v>38417627.74046734</v>
      </c>
      <c r="T6" s="23"/>
    </row>
    <row r="7" spans="2:20" x14ac:dyDescent="0.2">
      <c r="B7" s="42" t="s">
        <v>6</v>
      </c>
      <c r="C7" s="44">
        <f>C5-C6</f>
        <v>556473</v>
      </c>
      <c r="D7" s="19">
        <f>D5-D6</f>
        <v>802446</v>
      </c>
      <c r="E7" s="19"/>
      <c r="F7" s="19">
        <f t="shared" ref="F7:L7" si="0">F5-F6</f>
        <v>1209697</v>
      </c>
      <c r="G7" s="19"/>
      <c r="H7" s="19">
        <f t="shared" si="0"/>
        <v>1301136</v>
      </c>
      <c r="I7" s="19"/>
      <c r="J7" s="19">
        <f t="shared" si="0"/>
        <v>705250</v>
      </c>
      <c r="K7" s="19"/>
      <c r="L7" s="19">
        <f t="shared" si="0"/>
        <v>1148916</v>
      </c>
      <c r="M7" s="48"/>
      <c r="N7" s="19"/>
      <c r="O7" s="111">
        <f>O5-O6</f>
        <v>1274892.5681623295</v>
      </c>
      <c r="P7" s="111">
        <f>P5-P6</f>
        <v>1422192.5656179301</v>
      </c>
      <c r="Q7" s="111">
        <f>Q5-Q6</f>
        <v>1586511.4788569175</v>
      </c>
      <c r="R7" s="111">
        <f>R5-R6</f>
        <v>1769815.658859916</v>
      </c>
      <c r="S7" s="112">
        <f>S5-S6</f>
        <v>1974298.6471188515</v>
      </c>
      <c r="T7" s="24"/>
    </row>
    <row r="8" spans="2:20" x14ac:dyDescent="0.2">
      <c r="B8" s="42" t="s">
        <v>7</v>
      </c>
      <c r="C8" s="47">
        <v>178817</v>
      </c>
      <c r="D8" s="22">
        <v>193862</v>
      </c>
      <c r="E8" s="25">
        <f>D8/D5</f>
        <v>1.1614739483170395E-2</v>
      </c>
      <c r="F8" s="22">
        <v>149960</v>
      </c>
      <c r="G8" s="25">
        <f>F8/F5</f>
        <v>6.7168642832399006E-3</v>
      </c>
      <c r="H8" s="22">
        <v>178520</v>
      </c>
      <c r="I8" s="25">
        <f>H8/H5</f>
        <v>8.1181259170806114E-3</v>
      </c>
      <c r="J8" s="22">
        <v>156268</v>
      </c>
      <c r="K8" s="25">
        <f>J8/J5</f>
        <v>7.4951021252510092E-3</v>
      </c>
      <c r="L8" s="22">
        <v>163460</v>
      </c>
      <c r="M8" s="49">
        <f>L8/L5</f>
        <v>6.991027354693361E-3</v>
      </c>
      <c r="N8" s="25">
        <f>AVERAGE(M8,K8,I8,G8,E8)</f>
        <v>8.1871718326870548E-3</v>
      </c>
      <c r="O8" s="107">
        <f>$N$8*O5</f>
        <v>213544.90462218251</v>
      </c>
      <c r="P8" s="107">
        <f>$N$8*P5</f>
        <v>238217.70034868419</v>
      </c>
      <c r="Q8" s="107">
        <f>$N$8*Q5</f>
        <v>265741.16980134527</v>
      </c>
      <c r="R8" s="107">
        <f>$N$8*R5</f>
        <v>296444.67738552531</v>
      </c>
      <c r="S8" s="108">
        <f>$N$8*S5</f>
        <v>330695.64198841463</v>
      </c>
    </row>
    <row r="9" spans="2:20" x14ac:dyDescent="0.2">
      <c r="B9" s="42" t="s">
        <v>8</v>
      </c>
      <c r="C9" s="50">
        <f>C7-C8</f>
        <v>377656</v>
      </c>
      <c r="D9" s="26">
        <f>D7-D8</f>
        <v>608584</v>
      </c>
      <c r="E9" s="26"/>
      <c r="F9" s="26">
        <f t="shared" ref="F9:L9" si="1">F7-F8</f>
        <v>1059737</v>
      </c>
      <c r="G9" s="26"/>
      <c r="H9" s="26">
        <f t="shared" si="1"/>
        <v>1122616</v>
      </c>
      <c r="I9" s="26"/>
      <c r="J9" s="26">
        <f t="shared" si="1"/>
        <v>548982</v>
      </c>
      <c r="K9" s="26"/>
      <c r="L9" s="26">
        <f t="shared" si="1"/>
        <v>985456</v>
      </c>
      <c r="M9" s="46"/>
      <c r="N9" s="26"/>
      <c r="O9" s="109">
        <f>O7-O8</f>
        <v>1061347.663540147</v>
      </c>
      <c r="P9" s="109">
        <f>P7-P8</f>
        <v>1183974.865269246</v>
      </c>
      <c r="Q9" s="109">
        <f>Q7-Q8</f>
        <v>1320770.3090555721</v>
      </c>
      <c r="R9" s="109">
        <f>R7-R8</f>
        <v>1473370.9814743907</v>
      </c>
      <c r="S9" s="110">
        <f>S7-S8</f>
        <v>1643603.005130437</v>
      </c>
      <c r="T9" s="21"/>
    </row>
    <row r="10" spans="2:20" x14ac:dyDescent="0.2">
      <c r="B10" s="42" t="s">
        <v>9</v>
      </c>
      <c r="C10" s="50" t="s">
        <v>10</v>
      </c>
      <c r="D10" s="26">
        <v>-40509</v>
      </c>
      <c r="E10" s="26"/>
      <c r="F10" s="26">
        <v>-54665</v>
      </c>
      <c r="G10" s="26"/>
      <c r="H10" s="26">
        <v>-14172</v>
      </c>
      <c r="I10" s="26"/>
      <c r="J10" s="26">
        <v>-10614</v>
      </c>
      <c r="K10" s="26"/>
      <c r="L10" s="26">
        <v>-16360</v>
      </c>
      <c r="M10" s="46"/>
      <c r="N10" s="26"/>
      <c r="O10" s="109">
        <v>-16360</v>
      </c>
      <c r="P10" s="109">
        <v>-16360</v>
      </c>
      <c r="Q10" s="109">
        <v>-16360</v>
      </c>
      <c r="R10" s="109">
        <v>-16360</v>
      </c>
      <c r="S10" s="110">
        <v>-16360</v>
      </c>
    </row>
    <row r="11" spans="2:20" x14ac:dyDescent="0.2">
      <c r="B11" s="52" t="s">
        <v>11</v>
      </c>
      <c r="C11" s="44" t="s">
        <v>10</v>
      </c>
      <c r="D11" s="19">
        <f>D9-D10</f>
        <v>649093</v>
      </c>
      <c r="E11" s="19"/>
      <c r="F11" s="19">
        <f>F9-F10</f>
        <v>1114402</v>
      </c>
      <c r="G11" s="19"/>
      <c r="H11" s="19">
        <f>H9-H10</f>
        <v>1136788</v>
      </c>
      <c r="I11" s="19"/>
      <c r="J11" s="19">
        <f>J9-J10</f>
        <v>559596</v>
      </c>
      <c r="K11" s="19"/>
      <c r="L11" s="19">
        <f>L9-L10</f>
        <v>1001816</v>
      </c>
      <c r="M11" s="48"/>
      <c r="N11" s="44"/>
      <c r="O11" s="111">
        <f>O9-O10</f>
        <v>1077707.663540147</v>
      </c>
      <c r="P11" s="111">
        <f>P9-P10</f>
        <v>1200334.865269246</v>
      </c>
      <c r="Q11" s="111">
        <f>Q9-Q10</f>
        <v>1337130.3090555721</v>
      </c>
      <c r="R11" s="111">
        <f>R9-R10</f>
        <v>1489730.9814743907</v>
      </c>
      <c r="S11" s="112">
        <f>S9-S10</f>
        <v>1659963.005130437</v>
      </c>
    </row>
    <row r="12" spans="2:20" ht="6" customHeight="1" x14ac:dyDescent="0.2">
      <c r="B12" s="42"/>
      <c r="C12" s="50"/>
      <c r="D12" s="28"/>
      <c r="E12" s="28"/>
      <c r="F12" s="28"/>
      <c r="G12" s="28"/>
      <c r="H12" s="28"/>
      <c r="I12" s="28"/>
      <c r="J12" s="28"/>
      <c r="K12" s="28"/>
      <c r="L12" s="29"/>
      <c r="M12" s="53"/>
      <c r="N12" s="29"/>
      <c r="O12" s="109"/>
      <c r="P12" s="109"/>
      <c r="Q12" s="109"/>
      <c r="R12" s="109"/>
      <c r="S12" s="110"/>
    </row>
    <row r="13" spans="2:20" x14ac:dyDescent="0.2">
      <c r="B13" s="42" t="s">
        <v>12</v>
      </c>
      <c r="C13" s="47" t="s">
        <v>10</v>
      </c>
      <c r="D13" s="22">
        <v>115774</v>
      </c>
      <c r="E13" s="22"/>
      <c r="F13" s="22">
        <v>393944</v>
      </c>
      <c r="G13" s="22"/>
      <c r="H13" s="22">
        <v>403913</v>
      </c>
      <c r="I13" s="22"/>
      <c r="J13" s="22">
        <v>118514</v>
      </c>
      <c r="K13" s="22"/>
      <c r="L13" s="22">
        <v>303729</v>
      </c>
      <c r="M13" s="51"/>
      <c r="N13" s="22"/>
      <c r="O13" s="107">
        <f>O11*0.303</f>
        <v>326545.42205266451</v>
      </c>
      <c r="P13" s="107">
        <f>P11*0.303</f>
        <v>363701.46417658153</v>
      </c>
      <c r="Q13" s="107">
        <f>Q11*0.303</f>
        <v>405150.48364383832</v>
      </c>
      <c r="R13" s="107">
        <f>R11*0.303</f>
        <v>451388.48738674039</v>
      </c>
      <c r="S13" s="108">
        <f>S11*0.303</f>
        <v>502968.79055452236</v>
      </c>
    </row>
    <row r="14" spans="2:20" x14ac:dyDescent="0.2">
      <c r="B14" s="42" t="s">
        <v>13</v>
      </c>
      <c r="C14" s="50" t="s">
        <v>10</v>
      </c>
      <c r="D14" s="26">
        <f>D11-D13</f>
        <v>533319</v>
      </c>
      <c r="E14" s="26"/>
      <c r="F14" s="26">
        <f>F11-F13</f>
        <v>720458</v>
      </c>
      <c r="G14" s="20">
        <f>(F14-D14)/D14</f>
        <v>0.35089505530461129</v>
      </c>
      <c r="H14" s="26">
        <f>H11-H13</f>
        <v>732875</v>
      </c>
      <c r="I14" s="20">
        <f>(H14-F14)/F14</f>
        <v>1.7234870041001694E-2</v>
      </c>
      <c r="J14" s="26">
        <f>J11-J13</f>
        <v>441082</v>
      </c>
      <c r="K14" s="20">
        <f>(J14-H14)/H14</f>
        <v>-0.39814838819716869</v>
      </c>
      <c r="L14" s="26">
        <f>L11-L13</f>
        <v>698087</v>
      </c>
      <c r="M14" s="45">
        <f>(L14-J14)/J14</f>
        <v>0.58266943561514639</v>
      </c>
      <c r="N14" s="26"/>
      <c r="O14" s="109">
        <f>O11-O13</f>
        <v>751162.24148748256</v>
      </c>
      <c r="P14" s="109">
        <f>P11-P13</f>
        <v>836633.40109266457</v>
      </c>
      <c r="Q14" s="109">
        <f>Q11-Q13</f>
        <v>931979.82541173382</v>
      </c>
      <c r="R14" s="109">
        <f>R11-R13</f>
        <v>1038342.4940876503</v>
      </c>
      <c r="S14" s="110">
        <f>S11-S13</f>
        <v>1156994.2145759147</v>
      </c>
    </row>
    <row r="15" spans="2:20" x14ac:dyDescent="0.2">
      <c r="B15" s="42"/>
      <c r="C15" s="54"/>
      <c r="D15" s="29"/>
      <c r="E15" s="29"/>
      <c r="F15" s="29"/>
      <c r="G15" s="29"/>
      <c r="H15" s="29"/>
      <c r="I15" s="29"/>
      <c r="J15" s="29"/>
      <c r="K15" s="29"/>
      <c r="L15" s="29"/>
      <c r="M15" s="53"/>
      <c r="N15" s="29"/>
      <c r="O15" s="109"/>
      <c r="P15" s="109"/>
      <c r="Q15" s="109"/>
      <c r="R15" s="109"/>
      <c r="S15" s="110"/>
    </row>
    <row r="16" spans="2:20" x14ac:dyDescent="0.2">
      <c r="B16" s="52" t="s">
        <v>14</v>
      </c>
      <c r="C16" s="55"/>
      <c r="D16" s="56"/>
      <c r="E16" s="56"/>
      <c r="F16" s="57"/>
      <c r="G16" s="57"/>
      <c r="H16" s="56"/>
      <c r="I16" s="56"/>
      <c r="J16" s="57"/>
      <c r="K16" s="57"/>
      <c r="L16" s="56"/>
      <c r="M16" s="58"/>
      <c r="N16" s="56"/>
      <c r="O16" s="113"/>
      <c r="P16" s="113"/>
      <c r="Q16" s="113" t="s">
        <v>15</v>
      </c>
      <c r="R16" s="113"/>
      <c r="S16" s="110"/>
    </row>
    <row r="17" spans="2:21" x14ac:dyDescent="0.2">
      <c r="B17" s="42" t="s">
        <v>16</v>
      </c>
      <c r="C17" s="50" t="s">
        <v>10</v>
      </c>
      <c r="D17" s="59">
        <v>284240</v>
      </c>
      <c r="E17" s="60">
        <f>D17/D5</f>
        <v>1.7029503206901574E-2</v>
      </c>
      <c r="F17" s="59">
        <v>299611</v>
      </c>
      <c r="G17" s="60">
        <f>F17/F5</f>
        <v>1.3419888135274673E-2</v>
      </c>
      <c r="H17" s="59">
        <v>233113</v>
      </c>
      <c r="I17" s="60">
        <f>H17/H5</f>
        <v>1.0600720854293146E-2</v>
      </c>
      <c r="J17" s="59">
        <v>265410</v>
      </c>
      <c r="K17" s="60">
        <f>J17/J5</f>
        <v>1.2729893868628704E-2</v>
      </c>
      <c r="L17" s="59">
        <v>338167</v>
      </c>
      <c r="M17" s="61">
        <f>L17/L5</f>
        <v>1.446307810751615E-2</v>
      </c>
      <c r="N17" s="20">
        <f>AVERAGE(M17,K17,I17,G17,E17)</f>
        <v>1.3648616834522847E-2</v>
      </c>
      <c r="O17" s="113">
        <f>$N$17*O5</f>
        <v>355995.04196509795</v>
      </c>
      <c r="P17" s="113">
        <f>$N$17*P5</f>
        <v>397126.40478357585</v>
      </c>
      <c r="Q17" s="113">
        <f>$N$17*Q5</f>
        <v>443010.05010005308</v>
      </c>
      <c r="R17" s="113">
        <f>$N$17*R5</f>
        <v>494195.0525717556</v>
      </c>
      <c r="S17" s="114">
        <f>$N$17*S5</f>
        <v>551293.9264724165</v>
      </c>
    </row>
    <row r="18" spans="2:21" x14ac:dyDescent="0.2">
      <c r="B18" s="42" t="s">
        <v>17</v>
      </c>
      <c r="C18" s="50" t="s">
        <v>10</v>
      </c>
      <c r="D18" s="59">
        <v>144862</v>
      </c>
      <c r="E18" s="59"/>
      <c r="F18" s="59">
        <v>161562</v>
      </c>
      <c r="G18" s="59"/>
      <c r="H18" s="59">
        <v>180849</v>
      </c>
      <c r="I18" s="59"/>
      <c r="J18" s="59">
        <v>189350</v>
      </c>
      <c r="K18" s="59"/>
      <c r="L18" s="59">
        <v>199365</v>
      </c>
      <c r="M18" s="62"/>
      <c r="N18" s="59"/>
      <c r="O18" s="113">
        <f>L18</f>
        <v>199365</v>
      </c>
      <c r="P18" s="113">
        <v>199365</v>
      </c>
      <c r="Q18" s="113">
        <v>199365</v>
      </c>
      <c r="R18" s="113">
        <v>199365</v>
      </c>
      <c r="S18" s="114">
        <v>199365</v>
      </c>
    </row>
    <row r="19" spans="2:21" x14ac:dyDescent="0.2">
      <c r="B19" s="42" t="s">
        <v>18</v>
      </c>
      <c r="C19" s="50" t="s">
        <v>10</v>
      </c>
      <c r="D19" s="59">
        <v>-311988</v>
      </c>
      <c r="E19" s="60">
        <f>D19/D5</f>
        <v>-1.8691952738934731E-2</v>
      </c>
      <c r="F19" s="59">
        <v>-273392</v>
      </c>
      <c r="G19" s="60">
        <f>F19/F5</f>
        <v>-1.2245511870655661E-2</v>
      </c>
      <c r="H19" s="59">
        <v>143932</v>
      </c>
      <c r="I19" s="60">
        <f>H19/H5</f>
        <v>6.5452503892966972E-3</v>
      </c>
      <c r="J19" s="59">
        <v>173007</v>
      </c>
      <c r="K19" s="60">
        <f>J19/J5</f>
        <v>8.2979569290149054E-3</v>
      </c>
      <c r="L19" s="59">
        <v>-46005</v>
      </c>
      <c r="M19" s="61">
        <f>L19/L5</f>
        <v>-1.9675897066723852E-3</v>
      </c>
      <c r="N19" s="60">
        <f>AVERAGE(M19,K19,I19,G19,E19)</f>
        <v>-3.6123693995902344E-3</v>
      </c>
      <c r="O19" s="109">
        <f>AVERAGE(L19,J19,H19,F19,D19)</f>
        <v>-62889.2</v>
      </c>
      <c r="P19" s="109">
        <v>-62889.2</v>
      </c>
      <c r="Q19" s="109">
        <v>-62889.2</v>
      </c>
      <c r="R19" s="109">
        <v>-62889.2</v>
      </c>
      <c r="S19" s="110">
        <v>-62889.2</v>
      </c>
    </row>
    <row r="20" spans="2:21" x14ac:dyDescent="0.2">
      <c r="B20" s="42"/>
      <c r="C20" s="54"/>
      <c r="D20" s="29"/>
      <c r="E20" s="29"/>
      <c r="F20" s="29"/>
      <c r="G20" s="29"/>
      <c r="H20" s="29"/>
      <c r="I20" s="29"/>
      <c r="J20" s="29"/>
      <c r="K20" s="29"/>
      <c r="L20" s="29"/>
      <c r="M20" s="53"/>
      <c r="N20" s="29"/>
      <c r="O20" s="109"/>
      <c r="P20" s="109"/>
      <c r="Q20" s="109"/>
      <c r="R20" s="109"/>
      <c r="S20" s="110"/>
    </row>
    <row r="21" spans="2:21" x14ac:dyDescent="0.2">
      <c r="B21" s="42" t="s">
        <v>19</v>
      </c>
      <c r="C21" s="50" t="s">
        <v>10</v>
      </c>
      <c r="D21" s="26">
        <f>D14-D17+D18-D19</f>
        <v>705929</v>
      </c>
      <c r="E21" s="26"/>
      <c r="F21" s="26">
        <f>F14-F17+F18-F19</f>
        <v>855801</v>
      </c>
      <c r="G21" s="26"/>
      <c r="H21" s="26">
        <f>H14-H17+H18-H19</f>
        <v>536679</v>
      </c>
      <c r="I21" s="26"/>
      <c r="J21" s="26">
        <f>J14-J17+J18-J19</f>
        <v>192015</v>
      </c>
      <c r="K21" s="26"/>
      <c r="L21" s="26">
        <f>L14-L17+L18-L19</f>
        <v>605290</v>
      </c>
      <c r="M21" s="46"/>
      <c r="N21" s="26"/>
      <c r="O21" s="109">
        <f>O14-O17+O18-O19</f>
        <v>657421.39952238463</v>
      </c>
      <c r="P21" s="109">
        <f>P14-P17+P18-P19</f>
        <v>701761.19630908873</v>
      </c>
      <c r="Q21" s="109">
        <f>Q14-Q17+Q18-Q19</f>
        <v>751223.9753116807</v>
      </c>
      <c r="R21" s="109">
        <f>R14-R17+R18-R19</f>
        <v>806401.64151589468</v>
      </c>
      <c r="S21" s="110">
        <f>S14-S17+S18-S19</f>
        <v>867954.48810349812</v>
      </c>
    </row>
    <row r="22" spans="2:21" x14ac:dyDescent="0.2">
      <c r="B22" s="42" t="s">
        <v>20</v>
      </c>
      <c r="C22" s="50" t="s">
        <v>10</v>
      </c>
      <c r="D22" s="29"/>
      <c r="E22" s="29"/>
      <c r="F22" s="56"/>
      <c r="G22" s="56"/>
      <c r="H22" s="56"/>
      <c r="I22" s="56"/>
      <c r="J22" s="56"/>
      <c r="K22" s="56"/>
      <c r="L22" s="63">
        <f>(S21*1.0125)/(2.54%-1.25%)</f>
        <v>68124334.822076887</v>
      </c>
      <c r="M22" s="43"/>
      <c r="N22" s="18"/>
      <c r="O22" s="109"/>
      <c r="P22" s="109"/>
      <c r="Q22" s="109"/>
      <c r="R22" s="109"/>
      <c r="S22" s="110"/>
      <c r="T22" s="27"/>
      <c r="U22" s="27"/>
    </row>
    <row r="23" spans="2:21" x14ac:dyDescent="0.2">
      <c r="B23" s="55"/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8"/>
      <c r="N23" s="56"/>
      <c r="O23" s="113"/>
      <c r="P23" s="113"/>
      <c r="Q23" s="113"/>
      <c r="R23" s="113"/>
      <c r="S23" s="114"/>
    </row>
    <row r="24" spans="2:21" x14ac:dyDescent="0.2">
      <c r="B24" s="64" t="s">
        <v>21</v>
      </c>
      <c r="C24" s="42"/>
      <c r="D24" s="18"/>
      <c r="E24" s="18"/>
      <c r="F24" s="56"/>
      <c r="G24" s="56"/>
      <c r="H24" s="56"/>
      <c r="I24" s="56"/>
      <c r="J24" s="56"/>
      <c r="K24" s="56"/>
      <c r="L24" s="18"/>
      <c r="M24" s="43"/>
      <c r="N24" s="18"/>
      <c r="O24" s="109"/>
      <c r="P24" s="109"/>
      <c r="Q24" s="109"/>
      <c r="R24" s="109"/>
      <c r="S24" s="110"/>
      <c r="T24" s="27"/>
      <c r="U24" s="27" t="s">
        <v>15</v>
      </c>
    </row>
    <row r="25" spans="2:21" x14ac:dyDescent="0.2">
      <c r="B25" s="42" t="s">
        <v>22</v>
      </c>
      <c r="C25" s="65"/>
      <c r="D25" s="66"/>
      <c r="E25" s="66"/>
      <c r="F25" s="56"/>
      <c r="G25" s="56"/>
      <c r="H25" s="56"/>
      <c r="I25" s="56"/>
      <c r="J25" s="56"/>
      <c r="K25" s="56"/>
      <c r="L25" s="63">
        <f>SUM(O25:S25)</f>
        <v>3558319.2882482088</v>
      </c>
      <c r="M25" s="43"/>
      <c r="N25" s="18"/>
      <c r="O25" s="109">
        <f>O21/(1+2.54%)</f>
        <v>641136.53161925543</v>
      </c>
      <c r="P25" s="109">
        <f>P21/(1+2.54%)^2</f>
        <v>667425.39031620882</v>
      </c>
      <c r="Q25" s="109">
        <f>Q21/(1+2.54%)^3</f>
        <v>696770.09172872605</v>
      </c>
      <c r="R25" s="109">
        <f t="shared" ref="R25:S25" si="2">R21/(1+2.54%)^3</f>
        <v>747948.10095897724</v>
      </c>
      <c r="S25" s="110">
        <f t="shared" si="2"/>
        <v>805039.17362504127</v>
      </c>
      <c r="T25" s="27"/>
      <c r="U25" s="27"/>
    </row>
    <row r="26" spans="2:21" x14ac:dyDescent="0.2">
      <c r="B26" s="42" t="s">
        <v>23</v>
      </c>
      <c r="C26" s="54"/>
      <c r="D26" s="29"/>
      <c r="E26" s="29"/>
      <c r="F26" s="56"/>
      <c r="G26" s="56"/>
      <c r="H26" s="56"/>
      <c r="I26" s="56"/>
      <c r="J26" s="56"/>
      <c r="K26" s="56"/>
      <c r="L26" s="33">
        <f>L22/(1+2.54%)^5</f>
        <v>60094636.042589411</v>
      </c>
      <c r="M26" s="43"/>
      <c r="N26" s="18"/>
      <c r="O26" s="109"/>
      <c r="P26" s="109"/>
      <c r="Q26" s="109"/>
      <c r="R26" s="109"/>
      <c r="S26" s="110"/>
      <c r="T26" s="27"/>
      <c r="U26" s="27"/>
    </row>
    <row r="27" spans="2:21" x14ac:dyDescent="0.2">
      <c r="B27" s="42" t="s">
        <v>24</v>
      </c>
      <c r="C27" s="54"/>
      <c r="D27" s="29"/>
      <c r="E27" s="29"/>
      <c r="F27" s="18"/>
      <c r="G27" s="18"/>
      <c r="H27" s="18"/>
      <c r="I27" s="18"/>
      <c r="J27" s="18"/>
      <c r="K27" s="18"/>
      <c r="L27" s="63">
        <f>SUM(L25:L26)</f>
        <v>63652955.330837622</v>
      </c>
      <c r="M27" s="43"/>
      <c r="N27" s="18"/>
      <c r="O27" s="109"/>
      <c r="P27" s="109"/>
      <c r="Q27" s="109"/>
      <c r="R27" s="109"/>
      <c r="S27" s="110"/>
    </row>
    <row r="28" spans="2:21" x14ac:dyDescent="0.2">
      <c r="B28" s="55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8"/>
      <c r="N28" s="56"/>
      <c r="O28" s="113"/>
      <c r="P28" s="113"/>
      <c r="Q28" s="113"/>
      <c r="R28" s="113"/>
      <c r="S28" s="114"/>
    </row>
    <row r="29" spans="2:21" ht="12.75" thickBot="1" x14ac:dyDescent="0.25">
      <c r="B29" s="42" t="s">
        <v>25</v>
      </c>
      <c r="C29" s="50" t="s">
        <v>10</v>
      </c>
      <c r="D29" s="26">
        <v>177364.64</v>
      </c>
      <c r="E29" s="26"/>
      <c r="F29" s="26">
        <v>181555.921</v>
      </c>
      <c r="G29" s="26"/>
      <c r="H29" s="26">
        <v>178824.617</v>
      </c>
      <c r="I29" s="26"/>
      <c r="J29" s="26">
        <v>176425.158</v>
      </c>
      <c r="K29" s="26"/>
      <c r="L29" s="26">
        <v>168979.19899999999</v>
      </c>
      <c r="M29" s="46"/>
      <c r="N29" s="26"/>
      <c r="O29" s="113"/>
      <c r="P29" s="113"/>
      <c r="Q29" s="113"/>
      <c r="R29" s="113"/>
      <c r="S29" s="114"/>
    </row>
    <row r="30" spans="2:21" ht="12.75" thickBot="1" x14ac:dyDescent="0.25">
      <c r="B30" s="67" t="s">
        <v>26</v>
      </c>
      <c r="C30" s="69"/>
      <c r="D30" s="70"/>
      <c r="E30" s="70"/>
      <c r="F30" s="71"/>
      <c r="G30" s="71"/>
      <c r="H30" s="71"/>
      <c r="I30" s="71"/>
      <c r="J30" s="71"/>
      <c r="K30" s="71"/>
      <c r="L30" s="97">
        <f>L27/L29</f>
        <v>376.69107030645603</v>
      </c>
      <c r="M30" s="68"/>
      <c r="N30" s="71"/>
      <c r="O30" s="107"/>
      <c r="P30" s="107"/>
      <c r="Q30" s="107"/>
      <c r="R30" s="107"/>
      <c r="S30" s="108"/>
    </row>
    <row r="31" spans="2:21" ht="12.75" thickBot="1" x14ac:dyDescent="0.25">
      <c r="B31" s="32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2:21" ht="12.75" customHeight="1" x14ac:dyDescent="0.2">
      <c r="B32" s="34"/>
      <c r="C32" s="91">
        <f>K36</f>
        <v>2.5391E-2</v>
      </c>
      <c r="D32" s="89" t="s">
        <v>27</v>
      </c>
      <c r="E32" s="90"/>
      <c r="F32" s="31"/>
      <c r="G32" s="81" t="s">
        <v>163</v>
      </c>
      <c r="H32" s="82"/>
      <c r="I32" s="82"/>
      <c r="J32" s="82"/>
      <c r="K32" s="82"/>
      <c r="L32" s="83"/>
      <c r="O32" s="81" t="s">
        <v>175</v>
      </c>
      <c r="P32" s="82"/>
      <c r="Q32" s="82"/>
      <c r="R32" s="82"/>
      <c r="S32" s="83"/>
    </row>
    <row r="33" spans="2:19" ht="13.5" customHeight="1" thickBot="1" x14ac:dyDescent="0.25">
      <c r="B33" s="34"/>
      <c r="C33" s="92">
        <f>S37</f>
        <v>1.6002394702822675E-2</v>
      </c>
      <c r="D33" s="87" t="s">
        <v>28</v>
      </c>
      <c r="E33" s="88"/>
      <c r="F33" s="30"/>
      <c r="G33" s="55"/>
      <c r="H33" s="84" t="s">
        <v>164</v>
      </c>
      <c r="I33" s="85" t="s">
        <v>165</v>
      </c>
      <c r="J33" s="85"/>
      <c r="K33" s="85" t="s">
        <v>162</v>
      </c>
      <c r="L33" s="86"/>
      <c r="N33" s="24"/>
      <c r="O33" s="105" t="s">
        <v>174</v>
      </c>
      <c r="P33" s="106"/>
      <c r="Q33" s="95" t="s">
        <v>170</v>
      </c>
      <c r="R33" s="95" t="s">
        <v>171</v>
      </c>
      <c r="S33" s="101" t="s">
        <v>172</v>
      </c>
    </row>
    <row r="34" spans="2:19" x14ac:dyDescent="0.2">
      <c r="G34" s="55" t="s">
        <v>160</v>
      </c>
      <c r="H34" s="73">
        <v>2.6599999999999999E-2</v>
      </c>
      <c r="I34" s="74">
        <v>0.87</v>
      </c>
      <c r="J34" s="74"/>
      <c r="K34" s="72">
        <f>H34*I34</f>
        <v>2.3141999999999999E-2</v>
      </c>
      <c r="L34" s="75"/>
      <c r="O34" s="93" t="s">
        <v>167</v>
      </c>
      <c r="P34" s="94"/>
      <c r="Q34" s="102">
        <v>10893778</v>
      </c>
      <c r="R34" s="102">
        <v>11252159</v>
      </c>
      <c r="S34" s="96">
        <f>((Q34-R34)/R34)/5</f>
        <v>-6.3699953049010409E-3</v>
      </c>
    </row>
    <row r="35" spans="2:19" x14ac:dyDescent="0.2">
      <c r="G35" s="55" t="s">
        <v>161</v>
      </c>
      <c r="H35" s="73">
        <v>1.7299999999999999E-2</v>
      </c>
      <c r="I35" s="74">
        <v>0.13</v>
      </c>
      <c r="J35" s="74"/>
      <c r="K35" s="72">
        <f>H35*I35</f>
        <v>2.2490000000000001E-3</v>
      </c>
      <c r="L35" s="75"/>
      <c r="O35" s="93" t="s">
        <v>166</v>
      </c>
      <c r="P35" s="94"/>
      <c r="Q35" s="102">
        <v>10587000</v>
      </c>
      <c r="R35" s="102">
        <v>8935000</v>
      </c>
      <c r="S35" s="96">
        <f t="shared" ref="S35:S36" si="3">((Q35-R35)/R35)/5</f>
        <v>3.6978175713486286E-2</v>
      </c>
    </row>
    <row r="36" spans="2:19" x14ac:dyDescent="0.2">
      <c r="G36" s="76" t="s">
        <v>27</v>
      </c>
      <c r="H36" s="77"/>
      <c r="I36" s="77"/>
      <c r="J36" s="78"/>
      <c r="K36" s="79">
        <f>K34+K35</f>
        <v>2.5391E-2</v>
      </c>
      <c r="L36" s="80"/>
      <c r="O36" s="93" t="s">
        <v>168</v>
      </c>
      <c r="P36" s="94"/>
      <c r="Q36" s="102">
        <v>9545000</v>
      </c>
      <c r="R36" s="102">
        <v>8781089</v>
      </c>
      <c r="S36" s="96">
        <f t="shared" si="3"/>
        <v>1.739900369988278E-2</v>
      </c>
    </row>
    <row r="37" spans="2:19" x14ac:dyDescent="0.2">
      <c r="O37" s="76" t="s">
        <v>173</v>
      </c>
      <c r="P37" s="77"/>
      <c r="Q37" s="103"/>
      <c r="R37" s="103"/>
      <c r="S37" s="104">
        <f>SUM(S34:S36)/3</f>
        <v>1.6002394702822675E-2</v>
      </c>
    </row>
  </sheetData>
  <mergeCells count="18">
    <mergeCell ref="B2:S2"/>
    <mergeCell ref="O33:P33"/>
    <mergeCell ref="O34:P34"/>
    <mergeCell ref="O35:P35"/>
    <mergeCell ref="O36:P36"/>
    <mergeCell ref="O37:P37"/>
    <mergeCell ref="O32:S32"/>
    <mergeCell ref="G32:L32"/>
    <mergeCell ref="D33:E33"/>
    <mergeCell ref="D32:E32"/>
    <mergeCell ref="G36:I36"/>
    <mergeCell ref="I33:J33"/>
    <mergeCell ref="K33:L33"/>
    <mergeCell ref="K34:L34"/>
    <mergeCell ref="K35:L35"/>
    <mergeCell ref="K36:L36"/>
    <mergeCell ref="I34:J34"/>
    <mergeCell ref="I35:J35"/>
  </mergeCells>
  <pageMargins left="0.2" right="0.2" top="0.75" bottom="0.75" header="0.3" footer="0.3"/>
  <pageSetup scale="75" orientation="landscape" r:id="rId1"/>
  <headerFooter alignWithMargins="0"/>
  <ignoredErrors>
    <ignoredError sqref="O8:S8 G14:K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7" workbookViewId="0">
      <selection activeCell="B32" sqref="B32"/>
    </sheetView>
  </sheetViews>
  <sheetFormatPr defaultRowHeight="12.75" x14ac:dyDescent="0.2"/>
  <cols>
    <col min="1" max="1" width="42.28515625" customWidth="1"/>
    <col min="2" max="2" width="12.85546875" customWidth="1"/>
    <col min="3" max="3" width="2" customWidth="1"/>
    <col min="4" max="4" width="12.85546875" customWidth="1"/>
    <col min="5" max="5" width="2" customWidth="1"/>
    <col min="6" max="6" width="12.85546875" customWidth="1"/>
    <col min="7" max="7" width="2" customWidth="1"/>
    <col min="8" max="8" width="12.85546875" customWidth="1"/>
    <col min="9" max="9" width="2" customWidth="1"/>
    <col min="10" max="10" width="12.85546875" customWidth="1"/>
  </cols>
  <sheetData>
    <row r="1" spans="1:14" x14ac:dyDescent="0.2">
      <c r="A1" s="1" t="s">
        <v>29</v>
      </c>
      <c r="B1" s="2" t="s">
        <v>30</v>
      </c>
      <c r="C1" s="1"/>
      <c r="D1" s="2" t="s">
        <v>31</v>
      </c>
      <c r="E1" s="1"/>
      <c r="F1" s="2" t="s">
        <v>32</v>
      </c>
      <c r="G1" s="1"/>
      <c r="H1" s="2" t="s">
        <v>33</v>
      </c>
      <c r="I1" s="1"/>
      <c r="J1" s="2" t="s">
        <v>34</v>
      </c>
      <c r="K1" s="1"/>
    </row>
    <row r="2" spans="1:14" x14ac:dyDescent="0.2">
      <c r="A2" s="1" t="s">
        <v>35</v>
      </c>
      <c r="B2" s="2" t="s">
        <v>36</v>
      </c>
      <c r="C2" s="1"/>
      <c r="D2" s="2" t="s">
        <v>36</v>
      </c>
      <c r="E2" s="1"/>
      <c r="F2" s="2" t="s">
        <v>36</v>
      </c>
      <c r="G2" s="1"/>
      <c r="H2" s="2" t="s">
        <v>36</v>
      </c>
      <c r="I2" s="1"/>
      <c r="J2" s="2" t="s">
        <v>36</v>
      </c>
      <c r="K2" s="1"/>
    </row>
    <row r="3" spans="1:14" x14ac:dyDescent="0.2">
      <c r="A3" s="1" t="s">
        <v>37</v>
      </c>
      <c r="B3" s="2" t="s">
        <v>38</v>
      </c>
      <c r="C3" s="1"/>
      <c r="D3" s="2" t="s">
        <v>38</v>
      </c>
      <c r="E3" s="1"/>
      <c r="F3" s="2" t="s">
        <v>38</v>
      </c>
      <c r="G3" s="1"/>
      <c r="H3" s="2" t="s">
        <v>38</v>
      </c>
      <c r="I3" s="1"/>
      <c r="J3" s="2" t="s">
        <v>38</v>
      </c>
      <c r="K3" s="1"/>
    </row>
    <row r="4" spans="1:14" x14ac:dyDescent="0.2">
      <c r="A4" s="3" t="s">
        <v>39</v>
      </c>
      <c r="B4" s="4">
        <v>2161411</v>
      </c>
      <c r="C4" s="5"/>
      <c r="D4" s="4">
        <v>2134997</v>
      </c>
      <c r="E4" s="5"/>
      <c r="F4" s="4">
        <v>1687028</v>
      </c>
      <c r="G4" s="5"/>
      <c r="H4" s="4">
        <v>1834324</v>
      </c>
      <c r="I4" s="5"/>
      <c r="J4" s="4">
        <v>1175144</v>
      </c>
      <c r="K4" s="3"/>
    </row>
    <row r="5" spans="1:14" x14ac:dyDescent="0.2">
      <c r="A5" s="3" t="s">
        <v>40</v>
      </c>
      <c r="B5" s="4">
        <v>96438</v>
      </c>
      <c r="C5" s="5"/>
      <c r="D5" s="4">
        <v>193279</v>
      </c>
      <c r="E5" s="5"/>
      <c r="F5" s="4">
        <v>603594</v>
      </c>
      <c r="G5" s="5"/>
      <c r="H5" s="4">
        <v>273570</v>
      </c>
      <c r="I5" s="5"/>
      <c r="J5" s="4">
        <v>539242</v>
      </c>
      <c r="K5" s="3"/>
    </row>
    <row r="6" spans="1:14" x14ac:dyDescent="0.2">
      <c r="A6" s="3" t="s">
        <v>41</v>
      </c>
      <c r="B6" s="4">
        <v>1235935</v>
      </c>
      <c r="C6" s="5"/>
      <c r="D6" s="4">
        <v>1215007</v>
      </c>
      <c r="E6" s="5"/>
      <c r="F6" s="4">
        <v>988991</v>
      </c>
      <c r="G6" s="5"/>
      <c r="H6" s="4">
        <v>1227224</v>
      </c>
      <c r="I6" s="5"/>
      <c r="J6" s="4">
        <v>946565</v>
      </c>
      <c r="K6" s="3"/>
    </row>
    <row r="7" spans="1:14" x14ac:dyDescent="0.2">
      <c r="A7" s="3" t="s">
        <v>42</v>
      </c>
      <c r="B7" s="4">
        <v>1946747</v>
      </c>
      <c r="C7" s="5"/>
      <c r="D7" s="4">
        <v>1470897</v>
      </c>
      <c r="E7" s="5"/>
      <c r="F7" s="4">
        <v>1405785</v>
      </c>
      <c r="G7" s="5"/>
      <c r="H7" s="4">
        <v>981125</v>
      </c>
      <c r="I7" s="5"/>
      <c r="J7" s="4">
        <v>977945</v>
      </c>
      <c r="K7" s="3"/>
      <c r="N7" s="7" t="s">
        <v>15</v>
      </c>
    </row>
    <row r="8" spans="1:14" x14ac:dyDescent="0.2">
      <c r="A8" s="3" t="s">
        <v>43</v>
      </c>
      <c r="B8" s="4">
        <v>207674</v>
      </c>
      <c r="C8" s="5"/>
      <c r="D8" s="4">
        <v>134773</v>
      </c>
      <c r="E8" s="5"/>
      <c r="F8" s="4">
        <v>131101</v>
      </c>
      <c r="G8" s="5"/>
      <c r="H8" s="4">
        <v>148276</v>
      </c>
      <c r="I8" s="5"/>
      <c r="J8" s="4">
        <v>151028</v>
      </c>
      <c r="K8" s="3"/>
    </row>
    <row r="9" spans="1:14" x14ac:dyDescent="0.2">
      <c r="A9" s="3" t="s">
        <v>44</v>
      </c>
      <c r="B9" s="4">
        <v>232418</v>
      </c>
      <c r="C9" s="5"/>
      <c r="D9" s="4">
        <v>413872</v>
      </c>
      <c r="E9" s="5"/>
      <c r="F9" s="4">
        <v>305589</v>
      </c>
      <c r="G9" s="5"/>
      <c r="H9" s="4">
        <v>204143</v>
      </c>
      <c r="I9" s="5"/>
      <c r="J9" s="4">
        <v>269576</v>
      </c>
      <c r="K9" s="3"/>
    </row>
    <row r="10" spans="1:14" x14ac:dyDescent="0.2">
      <c r="A10" s="3" t="s">
        <v>45</v>
      </c>
      <c r="B10" s="4">
        <v>5880623</v>
      </c>
      <c r="C10" s="5"/>
      <c r="D10" s="4">
        <v>5562825</v>
      </c>
      <c r="E10" s="5"/>
      <c r="F10" s="4">
        <v>5122088</v>
      </c>
      <c r="G10" s="5"/>
      <c r="H10" s="4">
        <v>4668662</v>
      </c>
      <c r="I10" s="5"/>
      <c r="J10" s="4">
        <v>4059500</v>
      </c>
      <c r="K10" s="3"/>
    </row>
    <row r="11" spans="1:14" x14ac:dyDescent="0.2">
      <c r="A11" s="3" t="s">
        <v>46</v>
      </c>
      <c r="B11" s="4">
        <v>42575</v>
      </c>
      <c r="C11" s="5"/>
      <c r="D11" s="4">
        <v>44572</v>
      </c>
      <c r="E11" s="5"/>
      <c r="F11" s="4">
        <v>48501</v>
      </c>
      <c r="G11" s="5"/>
      <c r="H11" s="4">
        <v>46032</v>
      </c>
      <c r="I11" s="5"/>
      <c r="J11" s="4">
        <v>45919</v>
      </c>
      <c r="K11" s="3"/>
    </row>
    <row r="12" spans="1:14" x14ac:dyDescent="0.2">
      <c r="A12" s="3" t="s">
        <v>47</v>
      </c>
      <c r="B12" s="4">
        <v>419364</v>
      </c>
      <c r="C12" s="5"/>
      <c r="D12" s="4">
        <v>412559</v>
      </c>
      <c r="E12" s="5"/>
      <c r="F12" s="4">
        <v>368236</v>
      </c>
      <c r="G12" s="5"/>
      <c r="H12" s="4">
        <v>345135</v>
      </c>
      <c r="I12" s="5"/>
      <c r="J12" s="4">
        <v>352265</v>
      </c>
      <c r="K12" s="3"/>
    </row>
    <row r="13" spans="1:14" x14ac:dyDescent="0.2">
      <c r="A13" s="3" t="s">
        <v>48</v>
      </c>
      <c r="B13" s="4">
        <v>1381219</v>
      </c>
      <c r="C13" s="5"/>
      <c r="D13" s="4">
        <v>1299690</v>
      </c>
      <c r="E13" s="5"/>
      <c r="F13" s="4">
        <v>1207748</v>
      </c>
      <c r="G13" s="5"/>
      <c r="H13" s="4">
        <v>1087464</v>
      </c>
      <c r="I13" s="5"/>
      <c r="J13" s="4">
        <v>971190</v>
      </c>
      <c r="K13" s="3"/>
    </row>
    <row r="14" spans="1:14" x14ac:dyDescent="0.2">
      <c r="A14" s="3" t="s">
        <v>49</v>
      </c>
      <c r="B14" s="4">
        <v>25650</v>
      </c>
      <c r="C14" s="5"/>
      <c r="D14" s="4">
        <v>12197</v>
      </c>
      <c r="E14" s="5"/>
      <c r="F14" s="4">
        <v>30525</v>
      </c>
      <c r="G14" s="5"/>
      <c r="H14" s="4">
        <v>17511</v>
      </c>
      <c r="I14" s="5"/>
      <c r="J14" s="4">
        <v>29820</v>
      </c>
      <c r="K14" s="3"/>
      <c r="L14">
        <f>B15*0.1</f>
        <v>186880.80000000002</v>
      </c>
    </row>
    <row r="15" spans="1:14" x14ac:dyDescent="0.2">
      <c r="A15" s="3" t="s">
        <v>50</v>
      </c>
      <c r="B15" s="4">
        <v>1868808</v>
      </c>
      <c r="C15" s="5"/>
      <c r="D15" s="4">
        <v>1769018</v>
      </c>
      <c r="E15" s="5"/>
      <c r="F15" s="4">
        <v>1655010</v>
      </c>
      <c r="G15" s="5"/>
      <c r="H15" s="4">
        <v>1496142</v>
      </c>
      <c r="I15" s="5"/>
      <c r="J15" s="4">
        <v>1399194</v>
      </c>
      <c r="K15" s="3"/>
    </row>
    <row r="16" spans="1:14" x14ac:dyDescent="0.2">
      <c r="A16" s="3" t="s">
        <v>51</v>
      </c>
      <c r="B16" s="4">
        <v>947223</v>
      </c>
      <c r="C16" s="5"/>
      <c r="D16" s="4">
        <v>902675</v>
      </c>
      <c r="E16" s="5"/>
      <c r="F16" s="4">
        <v>817976</v>
      </c>
      <c r="G16" s="5"/>
      <c r="H16" s="4">
        <v>696306</v>
      </c>
      <c r="I16" s="5"/>
      <c r="J16" s="4">
        <v>614807</v>
      </c>
      <c r="K16" s="3"/>
    </row>
    <row r="17" spans="1:11" x14ac:dyDescent="0.2">
      <c r="A17" s="3" t="s">
        <v>52</v>
      </c>
      <c r="B17" s="4">
        <v>921585</v>
      </c>
      <c r="C17" s="5"/>
      <c r="D17" s="4">
        <v>866343</v>
      </c>
      <c r="E17" s="5"/>
      <c r="F17" s="4">
        <v>837034</v>
      </c>
      <c r="G17" s="5"/>
      <c r="H17" s="4">
        <v>799836</v>
      </c>
      <c r="I17" s="5"/>
      <c r="J17" s="4">
        <v>784387</v>
      </c>
      <c r="K17" s="3"/>
    </row>
    <row r="18" spans="1:11" x14ac:dyDescent="0.2">
      <c r="A18" s="3" t="s">
        <v>53</v>
      </c>
      <c r="B18" s="4">
        <v>503550</v>
      </c>
      <c r="C18" s="5"/>
      <c r="D18" s="4">
        <v>279080</v>
      </c>
      <c r="E18" s="5"/>
      <c r="F18" s="4">
        <v>335216</v>
      </c>
      <c r="G18" s="5"/>
      <c r="H18" s="4" t="s">
        <v>54</v>
      </c>
      <c r="I18" s="5"/>
      <c r="J18" s="4" t="s">
        <v>54</v>
      </c>
      <c r="K18" s="3"/>
    </row>
    <row r="19" spans="1:11" x14ac:dyDescent="0.2">
      <c r="A19" s="3" t="s">
        <v>55</v>
      </c>
      <c r="B19" s="4">
        <v>95947</v>
      </c>
      <c r="C19" s="5"/>
      <c r="D19" s="4">
        <v>87849</v>
      </c>
      <c r="E19" s="5"/>
      <c r="F19" s="4">
        <v>88056</v>
      </c>
      <c r="G19" s="5"/>
      <c r="H19" s="4">
        <v>87172</v>
      </c>
      <c r="I19" s="5"/>
      <c r="J19" s="4">
        <v>78089</v>
      </c>
      <c r="K19" s="3"/>
    </row>
    <row r="20" spans="1:11" x14ac:dyDescent="0.2">
      <c r="A20" s="3" t="s">
        <v>56</v>
      </c>
      <c r="B20" s="4">
        <v>129299</v>
      </c>
      <c r="C20" s="5"/>
      <c r="D20" s="4">
        <v>134906</v>
      </c>
      <c r="E20" s="5"/>
      <c r="F20" s="4">
        <v>185229</v>
      </c>
      <c r="G20" s="5"/>
      <c r="H20" s="4">
        <v>191962</v>
      </c>
      <c r="I20" s="5"/>
      <c r="J20" s="4">
        <v>184973</v>
      </c>
      <c r="K20" s="3"/>
    </row>
    <row r="21" spans="1:11" x14ac:dyDescent="0.2">
      <c r="A21" s="3" t="s">
        <v>43</v>
      </c>
      <c r="B21" s="4">
        <v>167387</v>
      </c>
      <c r="C21" s="5"/>
      <c r="D21" s="4">
        <v>214317</v>
      </c>
      <c r="E21" s="5"/>
      <c r="F21" s="4">
        <v>247517</v>
      </c>
      <c r="G21" s="5"/>
      <c r="H21" s="4">
        <v>386613</v>
      </c>
      <c r="I21" s="5"/>
      <c r="J21" s="4">
        <v>309141</v>
      </c>
      <c r="K21" s="3"/>
    </row>
    <row r="22" spans="1:11" x14ac:dyDescent="0.2">
      <c r="A22" s="3" t="s">
        <v>57</v>
      </c>
      <c r="B22" s="4">
        <v>303016</v>
      </c>
      <c r="C22" s="5"/>
      <c r="D22" s="4">
        <v>313466</v>
      </c>
      <c r="E22" s="5"/>
      <c r="F22" s="4">
        <v>279852</v>
      </c>
      <c r="G22" s="5"/>
      <c r="H22" s="4">
        <v>225246</v>
      </c>
      <c r="I22" s="5"/>
      <c r="J22" s="4">
        <v>275317</v>
      </c>
      <c r="K22" s="3"/>
    </row>
    <row r="23" spans="1:11" x14ac:dyDescent="0.2">
      <c r="A23" s="3" t="s">
        <v>58</v>
      </c>
      <c r="B23" s="4">
        <v>268869</v>
      </c>
      <c r="C23" s="5"/>
      <c r="D23" s="4">
        <v>156137</v>
      </c>
      <c r="E23" s="5"/>
      <c r="F23" s="4">
        <v>83491</v>
      </c>
      <c r="G23" s="5"/>
      <c r="H23" s="4">
        <v>64230</v>
      </c>
      <c r="I23" s="5"/>
      <c r="J23" s="4">
        <v>104772</v>
      </c>
      <c r="K23" s="3"/>
    </row>
    <row r="24" spans="1:11" x14ac:dyDescent="0.2">
      <c r="A24" s="3" t="s">
        <v>59</v>
      </c>
      <c r="B24" s="4">
        <v>1468068</v>
      </c>
      <c r="C24" s="5"/>
      <c r="D24" s="4">
        <v>1185755</v>
      </c>
      <c r="E24" s="5"/>
      <c r="F24" s="4">
        <v>1219361</v>
      </c>
      <c r="G24" s="5"/>
      <c r="H24" s="4">
        <v>955223</v>
      </c>
      <c r="I24" s="5"/>
      <c r="J24" s="4">
        <v>952292</v>
      </c>
      <c r="K24" s="3"/>
    </row>
    <row r="25" spans="1:11" x14ac:dyDescent="0.2">
      <c r="A25" s="3" t="s">
        <v>60</v>
      </c>
      <c r="B25" s="4">
        <v>8270276</v>
      </c>
      <c r="C25" s="5"/>
      <c r="D25" s="4">
        <v>7614923</v>
      </c>
      <c r="E25" s="5"/>
      <c r="F25" s="4">
        <v>7178483</v>
      </c>
      <c r="G25" s="5"/>
      <c r="H25" s="4">
        <v>6423721</v>
      </c>
      <c r="I25" s="5"/>
      <c r="J25" s="4">
        <v>5796179</v>
      </c>
      <c r="K25" s="3"/>
    </row>
    <row r="26" spans="1:11" x14ac:dyDescent="0.2">
      <c r="A26" s="3" t="s">
        <v>61</v>
      </c>
      <c r="B26" s="4">
        <v>1734686</v>
      </c>
      <c r="C26" s="5"/>
      <c r="D26" s="4">
        <v>1432502</v>
      </c>
      <c r="E26" s="5"/>
      <c r="F26" s="4">
        <v>1334301</v>
      </c>
      <c r="G26" s="5"/>
      <c r="H26" s="4">
        <v>1164556</v>
      </c>
      <c r="I26" s="5"/>
      <c r="J26" s="4">
        <v>985247</v>
      </c>
      <c r="K26" s="3"/>
    </row>
    <row r="27" spans="1:11" x14ac:dyDescent="0.2">
      <c r="A27" s="3" t="s">
        <v>62</v>
      </c>
      <c r="B27" s="4">
        <v>19458</v>
      </c>
      <c r="C27" s="5"/>
      <c r="D27" s="4">
        <v>96692</v>
      </c>
      <c r="E27" s="5"/>
      <c r="F27" s="4">
        <v>109789</v>
      </c>
      <c r="G27" s="5"/>
      <c r="H27" s="4">
        <v>133578</v>
      </c>
      <c r="I27" s="5"/>
      <c r="J27" s="4">
        <v>307222</v>
      </c>
      <c r="K27" s="3"/>
    </row>
    <row r="28" spans="1:11" x14ac:dyDescent="0.2">
      <c r="A28" s="3" t="s">
        <v>63</v>
      </c>
      <c r="B28" s="4">
        <v>1107559</v>
      </c>
      <c r="C28" s="5"/>
      <c r="D28" s="4">
        <v>1074996</v>
      </c>
      <c r="E28" s="5"/>
      <c r="F28" s="4">
        <v>980437</v>
      </c>
      <c r="G28" s="5"/>
      <c r="H28" s="4">
        <v>999107</v>
      </c>
      <c r="I28" s="5"/>
      <c r="J28" s="4">
        <v>772485</v>
      </c>
      <c r="K28" s="3"/>
    </row>
    <row r="29" spans="1:11" x14ac:dyDescent="0.2">
      <c r="A29" s="3" t="s">
        <v>64</v>
      </c>
      <c r="B29" s="4">
        <v>668107</v>
      </c>
      <c r="C29" s="5"/>
      <c r="D29" s="4">
        <v>564695</v>
      </c>
      <c r="E29" s="5"/>
      <c r="F29" s="4">
        <v>581193</v>
      </c>
      <c r="G29" s="5"/>
      <c r="H29" s="4">
        <v>607702</v>
      </c>
      <c r="I29" s="5"/>
      <c r="J29" s="4">
        <v>507198</v>
      </c>
      <c r="K29" s="3"/>
    </row>
    <row r="30" spans="1:11" x14ac:dyDescent="0.2">
      <c r="A30" s="3" t="s">
        <v>65</v>
      </c>
      <c r="B30" s="4">
        <v>310301</v>
      </c>
      <c r="C30" s="5"/>
      <c r="D30" s="4">
        <v>354498</v>
      </c>
      <c r="E30" s="5"/>
      <c r="F30" s="4">
        <v>295678</v>
      </c>
      <c r="G30" s="5"/>
      <c r="H30" s="4">
        <v>257667</v>
      </c>
      <c r="I30" s="5"/>
      <c r="J30" s="4">
        <v>287942</v>
      </c>
      <c r="K30" s="3"/>
    </row>
    <row r="31" spans="1:11" x14ac:dyDescent="0.2">
      <c r="A31" s="3" t="s">
        <v>66</v>
      </c>
      <c r="B31" s="4">
        <v>3840111</v>
      </c>
      <c r="C31" s="5"/>
      <c r="D31" s="4">
        <v>3523383</v>
      </c>
      <c r="E31" s="5"/>
      <c r="F31" s="4">
        <v>3301398</v>
      </c>
      <c r="G31" s="5"/>
      <c r="H31" s="4">
        <v>3162610</v>
      </c>
      <c r="I31" s="5"/>
      <c r="J31" s="4">
        <v>2860094</v>
      </c>
      <c r="K31" s="3"/>
    </row>
    <row r="32" spans="1:11" x14ac:dyDescent="0.2">
      <c r="A32" s="3" t="s">
        <v>67</v>
      </c>
      <c r="B32" s="4">
        <v>495723</v>
      </c>
      <c r="C32" s="5"/>
      <c r="D32" s="4" t="s">
        <v>54</v>
      </c>
      <c r="E32" s="5"/>
      <c r="F32" s="4" t="s">
        <v>54</v>
      </c>
      <c r="G32" s="5"/>
      <c r="H32" s="4" t="s">
        <v>54</v>
      </c>
      <c r="I32" s="5"/>
      <c r="J32" s="4" t="s">
        <v>54</v>
      </c>
      <c r="K32" s="3"/>
    </row>
    <row r="33" spans="1:11" x14ac:dyDescent="0.2">
      <c r="A33" s="3" t="s">
        <v>68</v>
      </c>
      <c r="B33" s="4">
        <v>17777</v>
      </c>
      <c r="C33" s="5"/>
      <c r="D33" s="4">
        <v>17759</v>
      </c>
      <c r="E33" s="5"/>
      <c r="F33" s="4">
        <v>17740</v>
      </c>
      <c r="G33" s="5"/>
      <c r="H33" s="4">
        <v>17722</v>
      </c>
      <c r="I33" s="5"/>
      <c r="J33" s="4">
        <v>17704</v>
      </c>
      <c r="K33" s="3"/>
    </row>
    <row r="34" spans="1:11" x14ac:dyDescent="0.2">
      <c r="A34" s="3" t="s">
        <v>69</v>
      </c>
      <c r="B34" s="4">
        <v>513500</v>
      </c>
      <c r="C34" s="5"/>
      <c r="D34" s="4">
        <v>17759</v>
      </c>
      <c r="E34" s="5"/>
      <c r="F34" s="4">
        <v>17740</v>
      </c>
      <c r="G34" s="5"/>
      <c r="H34" s="4">
        <v>17722</v>
      </c>
      <c r="I34" s="5"/>
      <c r="J34" s="4">
        <v>17704</v>
      </c>
      <c r="K34" s="3"/>
    </row>
    <row r="35" spans="1:11" x14ac:dyDescent="0.2">
      <c r="A35" s="3" t="s">
        <v>70</v>
      </c>
      <c r="B35" s="4">
        <v>456759</v>
      </c>
      <c r="C35" s="5"/>
      <c r="D35" s="4">
        <v>545156</v>
      </c>
      <c r="E35" s="5"/>
      <c r="F35" s="4">
        <v>525452</v>
      </c>
      <c r="G35" s="5"/>
      <c r="H35" s="4">
        <v>572307</v>
      </c>
      <c r="I35" s="5"/>
      <c r="J35" s="4">
        <v>643922</v>
      </c>
      <c r="K35" s="3"/>
    </row>
    <row r="36" spans="1:11" x14ac:dyDescent="0.2">
      <c r="A36" s="3" t="s">
        <v>71</v>
      </c>
      <c r="B36" s="4">
        <v>1690</v>
      </c>
      <c r="C36" s="5"/>
      <c r="D36" s="4">
        <v>1764</v>
      </c>
      <c r="E36" s="5"/>
      <c r="F36" s="4">
        <v>1788</v>
      </c>
      <c r="G36" s="5"/>
      <c r="H36" s="4">
        <v>1816</v>
      </c>
      <c r="I36" s="5"/>
      <c r="J36" s="4">
        <v>887</v>
      </c>
      <c r="K36" s="3"/>
    </row>
    <row r="37" spans="1:11" x14ac:dyDescent="0.2">
      <c r="A37" s="3" t="s">
        <v>72</v>
      </c>
      <c r="B37" s="4">
        <v>2574</v>
      </c>
      <c r="C37" s="5"/>
      <c r="D37" s="4">
        <v>561589</v>
      </c>
      <c r="E37" s="5"/>
      <c r="F37" s="4">
        <v>682304</v>
      </c>
      <c r="G37" s="5"/>
      <c r="H37" s="4">
        <v>754089</v>
      </c>
      <c r="I37" s="5"/>
      <c r="J37" s="4">
        <v>706128</v>
      </c>
      <c r="K37" s="3"/>
    </row>
    <row r="38" spans="1:11" x14ac:dyDescent="0.2">
      <c r="A38" s="3" t="s">
        <v>73</v>
      </c>
      <c r="B38" s="4">
        <v>-199292</v>
      </c>
      <c r="C38" s="5"/>
      <c r="D38" s="4">
        <v>-176311</v>
      </c>
      <c r="E38" s="5"/>
      <c r="F38" s="4">
        <v>-220987</v>
      </c>
      <c r="G38" s="5"/>
      <c r="H38" s="4">
        <v>-356969</v>
      </c>
      <c r="I38" s="5"/>
      <c r="J38" s="4">
        <v>-74172</v>
      </c>
      <c r="K38" s="3"/>
    </row>
    <row r="39" spans="1:11" x14ac:dyDescent="0.2">
      <c r="A39" s="3" t="s">
        <v>74</v>
      </c>
      <c r="B39" s="4">
        <v>3590553</v>
      </c>
      <c r="C39" s="5"/>
      <c r="D39" s="4">
        <v>3109957</v>
      </c>
      <c r="E39" s="5"/>
      <c r="F39" s="4">
        <v>2842428</v>
      </c>
      <c r="G39" s="5"/>
      <c r="H39" s="4">
        <v>2272146</v>
      </c>
      <c r="I39" s="5"/>
      <c r="J39" s="4">
        <v>1641616</v>
      </c>
      <c r="K39" s="3"/>
    </row>
    <row r="40" spans="1:11" x14ac:dyDescent="0.2">
      <c r="A40" s="3" t="s">
        <v>75</v>
      </c>
      <c r="B40" s="4">
        <v>3395525</v>
      </c>
      <c r="C40" s="5"/>
      <c r="D40" s="4">
        <v>3496999</v>
      </c>
      <c r="E40" s="5"/>
      <c r="F40" s="4">
        <v>3305533</v>
      </c>
      <c r="G40" s="5"/>
      <c r="H40" s="4">
        <v>2671082</v>
      </c>
      <c r="I40" s="5"/>
      <c r="J40" s="4">
        <v>2274459</v>
      </c>
      <c r="K40" s="3"/>
    </row>
    <row r="41" spans="1:11" x14ac:dyDescent="0.2">
      <c r="A41" s="3" t="s">
        <v>76</v>
      </c>
      <c r="B41" s="4">
        <v>64381</v>
      </c>
      <c r="C41" s="5"/>
      <c r="D41" s="4">
        <v>31626</v>
      </c>
      <c r="E41" s="5"/>
      <c r="F41" s="4">
        <v>28360</v>
      </c>
      <c r="G41" s="5"/>
      <c r="H41" s="4" t="s">
        <v>54</v>
      </c>
      <c r="I41" s="5"/>
      <c r="J41" s="4" t="s">
        <v>54</v>
      </c>
      <c r="K41" s="3"/>
    </row>
    <row r="42" spans="1:11" x14ac:dyDescent="0.2">
      <c r="A42" s="3" t="s">
        <v>77</v>
      </c>
      <c r="B42" s="4">
        <v>3459906</v>
      </c>
      <c r="C42" s="5"/>
      <c r="D42" s="4">
        <v>3528625</v>
      </c>
      <c r="E42" s="5"/>
      <c r="F42" s="4">
        <v>3333893</v>
      </c>
      <c r="G42" s="5"/>
      <c r="H42" s="4" t="s">
        <v>54</v>
      </c>
      <c r="I42" s="5"/>
      <c r="J42" s="4" t="s">
        <v>54</v>
      </c>
      <c r="K42" s="3"/>
    </row>
    <row r="43" spans="1:11" x14ac:dyDescent="0.2">
      <c r="B43" s="6"/>
      <c r="C43" s="6"/>
      <c r="D43" s="6"/>
      <c r="E43" s="6"/>
      <c r="F43" s="6"/>
      <c r="G43" s="6"/>
      <c r="H43" s="6"/>
      <c r="I43" s="6"/>
      <c r="J43" s="6"/>
    </row>
    <row r="44" spans="1:11" x14ac:dyDescent="0.2">
      <c r="B44" s="6"/>
      <c r="C44" s="6"/>
      <c r="D44" s="6"/>
      <c r="E44" s="6"/>
      <c r="F44" s="6"/>
      <c r="G44" s="6"/>
      <c r="H44" s="6"/>
      <c r="I44" s="6"/>
      <c r="J44" s="6"/>
    </row>
  </sheetData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F28" sqref="F28"/>
    </sheetView>
  </sheetViews>
  <sheetFormatPr defaultRowHeight="12.75" x14ac:dyDescent="0.2"/>
  <cols>
    <col min="1" max="1" width="47.28515625" customWidth="1"/>
    <col min="2" max="6" width="12.7109375" customWidth="1"/>
    <col min="11" max="196" width="12.7109375" customWidth="1"/>
  </cols>
  <sheetData>
    <row r="1" spans="1:12" x14ac:dyDescent="0.2">
      <c r="A1" s="1" t="s">
        <v>29</v>
      </c>
      <c r="B1" s="2" t="s">
        <v>34</v>
      </c>
      <c r="C1" s="2" t="s">
        <v>33</v>
      </c>
      <c r="D1" s="2" t="s">
        <v>32</v>
      </c>
      <c r="E1" s="2" t="s">
        <v>31</v>
      </c>
      <c r="F1" s="2" t="s">
        <v>30</v>
      </c>
      <c r="K1" s="1"/>
    </row>
    <row r="2" spans="1:12" x14ac:dyDescent="0.2">
      <c r="A2" s="1" t="s">
        <v>35</v>
      </c>
      <c r="B2" s="2" t="s">
        <v>36</v>
      </c>
      <c r="C2" s="2" t="s">
        <v>36</v>
      </c>
      <c r="D2" s="2" t="s">
        <v>36</v>
      </c>
      <c r="E2" s="2" t="s">
        <v>36</v>
      </c>
      <c r="F2" s="2" t="s">
        <v>36</v>
      </c>
      <c r="K2" s="1"/>
    </row>
    <row r="3" spans="1:12" x14ac:dyDescent="0.2">
      <c r="A3" s="1" t="s">
        <v>37</v>
      </c>
      <c r="B3" s="2" t="s">
        <v>38</v>
      </c>
      <c r="C3" s="2" t="s">
        <v>38</v>
      </c>
      <c r="D3" s="2" t="s">
        <v>38</v>
      </c>
      <c r="E3" s="2" t="s">
        <v>38</v>
      </c>
      <c r="F3" s="2" t="s">
        <v>38</v>
      </c>
      <c r="K3" s="1"/>
    </row>
    <row r="4" spans="1:12" x14ac:dyDescent="0.2">
      <c r="A4" s="3" t="s">
        <v>78</v>
      </c>
      <c r="B4" s="4">
        <v>16691033</v>
      </c>
      <c r="C4" s="4">
        <v>22325894</v>
      </c>
      <c r="D4" s="4">
        <v>21990297</v>
      </c>
      <c r="E4" s="4">
        <v>20849349</v>
      </c>
      <c r="F4" s="4">
        <v>23381399</v>
      </c>
      <c r="K4" s="3"/>
    </row>
    <row r="5" spans="1:12" x14ac:dyDescent="0.2">
      <c r="A5" s="9" t="s">
        <v>79</v>
      </c>
      <c r="B5" s="10">
        <v>15888587</v>
      </c>
      <c r="C5" s="10">
        <v>21116197</v>
      </c>
      <c r="D5" s="10">
        <v>20689161</v>
      </c>
      <c r="E5" s="10">
        <v>20144099</v>
      </c>
      <c r="F5" s="10">
        <v>22232483</v>
      </c>
      <c r="K5" s="3"/>
    </row>
    <row r="6" spans="1:12" x14ac:dyDescent="0.2">
      <c r="A6" s="9" t="s">
        <v>6</v>
      </c>
      <c r="B6" s="4">
        <f>B4-B5</f>
        <v>802446</v>
      </c>
      <c r="C6" s="4">
        <f>C4-C5</f>
        <v>1209697</v>
      </c>
      <c r="D6" s="4">
        <f>D4-D5</f>
        <v>1301136</v>
      </c>
      <c r="E6" s="4">
        <f>E4-E5</f>
        <v>705250</v>
      </c>
      <c r="F6" s="4">
        <f>F4-F5</f>
        <v>1148916</v>
      </c>
      <c r="K6" s="3"/>
    </row>
    <row r="7" spans="1:12" x14ac:dyDescent="0.2">
      <c r="A7" s="3" t="s">
        <v>80</v>
      </c>
      <c r="B7" s="4">
        <v>193862</v>
      </c>
      <c r="C7" s="4">
        <v>229169</v>
      </c>
      <c r="D7" s="4">
        <v>178520</v>
      </c>
      <c r="E7" s="4">
        <v>156268</v>
      </c>
      <c r="F7" s="4">
        <v>163460</v>
      </c>
      <c r="K7" s="3"/>
    </row>
    <row r="8" spans="1:12" x14ac:dyDescent="0.2">
      <c r="A8" s="3" t="s">
        <v>81</v>
      </c>
      <c r="B8" s="4">
        <v>0</v>
      </c>
      <c r="C8" s="4">
        <v>-79209</v>
      </c>
      <c r="D8" s="4">
        <v>0</v>
      </c>
      <c r="E8" s="4">
        <v>0</v>
      </c>
      <c r="F8" s="4">
        <v>0</v>
      </c>
      <c r="H8" s="4">
        <v>193862</v>
      </c>
      <c r="I8" s="4">
        <v>149960</v>
      </c>
      <c r="J8" s="4">
        <v>178520</v>
      </c>
      <c r="K8" s="4">
        <v>156268</v>
      </c>
      <c r="L8" s="4">
        <v>163460</v>
      </c>
    </row>
    <row r="9" spans="1:12" x14ac:dyDescent="0.2">
      <c r="A9" s="11" t="s">
        <v>82</v>
      </c>
      <c r="B9" s="12">
        <f>B6-B7-B8</f>
        <v>608584</v>
      </c>
      <c r="C9" s="12">
        <f>C6-C7-C8</f>
        <v>1059737</v>
      </c>
      <c r="D9" s="12">
        <f>D6-D7-D8</f>
        <v>1122616</v>
      </c>
      <c r="E9" s="12">
        <f>E6-E7-E8</f>
        <v>548982</v>
      </c>
      <c r="F9" s="12">
        <f>F6-F7-F8</f>
        <v>985456</v>
      </c>
      <c r="K9" s="3"/>
    </row>
    <row r="10" spans="1:12" x14ac:dyDescent="0.2">
      <c r="A10" s="8" t="s">
        <v>83</v>
      </c>
      <c r="B10" s="6">
        <v>-40509</v>
      </c>
      <c r="C10" s="6">
        <v>-54665</v>
      </c>
      <c r="D10" s="6">
        <v>-14172</v>
      </c>
      <c r="E10" s="6">
        <v>-10614</v>
      </c>
      <c r="F10" s="6">
        <v>-16360</v>
      </c>
      <c r="K10" s="3"/>
    </row>
    <row r="11" spans="1:12" x14ac:dyDescent="0.2">
      <c r="A11" s="9" t="s">
        <v>84</v>
      </c>
      <c r="B11" s="12">
        <f>B9-B10</f>
        <v>649093</v>
      </c>
      <c r="C11" s="12">
        <f>C9-C10</f>
        <v>1114402</v>
      </c>
      <c r="D11" s="12">
        <f>D9-D10</f>
        <v>1136788</v>
      </c>
      <c r="E11" s="12">
        <f>E9-E10</f>
        <v>559596</v>
      </c>
      <c r="F11" s="12">
        <f>F9-F10</f>
        <v>1001816</v>
      </c>
      <c r="K11" s="3"/>
    </row>
    <row r="12" spans="1:12" x14ac:dyDescent="0.2">
      <c r="A12" s="9"/>
      <c r="B12" s="4"/>
      <c r="C12" s="4"/>
      <c r="D12" s="4"/>
      <c r="E12" s="4"/>
      <c r="F12" s="4"/>
      <c r="K12" s="3"/>
    </row>
    <row r="13" spans="1:12" x14ac:dyDescent="0.2">
      <c r="A13" s="9"/>
      <c r="B13" s="4"/>
      <c r="C13" s="4"/>
      <c r="D13" s="4"/>
      <c r="E13" s="4"/>
      <c r="F13" s="4"/>
      <c r="K13" s="3"/>
    </row>
    <row r="14" spans="1:12" x14ac:dyDescent="0.2">
      <c r="A14" s="3" t="s">
        <v>85</v>
      </c>
      <c r="B14" s="4">
        <v>55193</v>
      </c>
      <c r="C14" s="4">
        <v>184299</v>
      </c>
      <c r="D14" s="4">
        <v>289302</v>
      </c>
      <c r="E14" s="4">
        <v>22406</v>
      </c>
      <c r="F14" s="4">
        <v>117868</v>
      </c>
      <c r="K14" s="3"/>
    </row>
    <row r="15" spans="1:12" x14ac:dyDescent="0.2">
      <c r="A15" s="3" t="s">
        <v>86</v>
      </c>
      <c r="B15" s="4">
        <v>115251</v>
      </c>
      <c r="C15" s="4">
        <v>135317</v>
      </c>
      <c r="D15" s="4">
        <v>63268</v>
      </c>
      <c r="E15" s="4">
        <v>94293</v>
      </c>
      <c r="F15" s="4">
        <v>176116</v>
      </c>
      <c r="K15" s="3"/>
    </row>
    <row r="16" spans="1:12" x14ac:dyDescent="0.2">
      <c r="A16" s="3" t="s">
        <v>87</v>
      </c>
      <c r="B16" s="4">
        <v>20431</v>
      </c>
      <c r="C16" s="4">
        <v>19329</v>
      </c>
      <c r="D16" s="4">
        <v>21190</v>
      </c>
      <c r="E16" s="4">
        <v>27260</v>
      </c>
      <c r="F16" s="4">
        <v>27143</v>
      </c>
      <c r="K16" s="3"/>
    </row>
    <row r="17" spans="1:11" x14ac:dyDescent="0.2">
      <c r="A17" s="3" t="s">
        <v>88</v>
      </c>
      <c r="B17" s="4">
        <v>190875</v>
      </c>
      <c r="C17" s="4">
        <v>338945</v>
      </c>
      <c r="D17" s="4">
        <v>373760</v>
      </c>
      <c r="E17" s="4">
        <v>143959</v>
      </c>
      <c r="F17" s="4">
        <v>321127</v>
      </c>
      <c r="K17" s="3"/>
    </row>
    <row r="18" spans="1:11" x14ac:dyDescent="0.2">
      <c r="A18" s="3" t="s">
        <v>89</v>
      </c>
      <c r="B18" s="4">
        <v>-54807</v>
      </c>
      <c r="C18" s="4">
        <v>41020</v>
      </c>
      <c r="D18" s="4">
        <v>10293</v>
      </c>
      <c r="E18" s="4">
        <v>-26322</v>
      </c>
      <c r="F18" s="4">
        <v>-13039</v>
      </c>
      <c r="K18" s="3"/>
    </row>
    <row r="19" spans="1:11" x14ac:dyDescent="0.2">
      <c r="A19" s="3" t="s">
        <v>90</v>
      </c>
      <c r="B19" s="4">
        <v>-17357</v>
      </c>
      <c r="C19" s="4">
        <v>5496</v>
      </c>
      <c r="D19" s="4">
        <v>12509</v>
      </c>
      <c r="E19" s="4">
        <v>2355</v>
      </c>
      <c r="F19" s="4">
        <v>-883</v>
      </c>
      <c r="K19" s="3"/>
    </row>
    <row r="20" spans="1:11" x14ac:dyDescent="0.2">
      <c r="A20" s="3" t="s">
        <v>91</v>
      </c>
      <c r="B20" s="4">
        <v>-2937</v>
      </c>
      <c r="C20" s="4">
        <v>8483</v>
      </c>
      <c r="D20" s="4">
        <v>7351</v>
      </c>
      <c r="E20" s="4">
        <v>-1478</v>
      </c>
      <c r="F20" s="4">
        <v>-3476</v>
      </c>
      <c r="K20" s="3"/>
    </row>
    <row r="21" spans="1:11" x14ac:dyDescent="0.2">
      <c r="A21" s="3" t="s">
        <v>92</v>
      </c>
      <c r="B21" s="4">
        <v>-75101</v>
      </c>
      <c r="C21" s="4">
        <v>54999</v>
      </c>
      <c r="D21" s="4">
        <v>30153</v>
      </c>
      <c r="E21" s="4">
        <v>-25445</v>
      </c>
      <c r="F21" s="4">
        <v>-17398</v>
      </c>
      <c r="K21" s="3"/>
    </row>
    <row r="22" spans="1:11" x14ac:dyDescent="0.2">
      <c r="A22" s="3" t="s">
        <v>93</v>
      </c>
      <c r="B22" s="4">
        <v>115774</v>
      </c>
      <c r="C22" s="4">
        <v>393944</v>
      </c>
      <c r="D22" s="4">
        <v>403913</v>
      </c>
      <c r="E22" s="4">
        <v>118514</v>
      </c>
      <c r="F22" s="4">
        <v>303729</v>
      </c>
      <c r="G22" s="6"/>
      <c r="K22" s="3"/>
    </row>
    <row r="23" spans="1:11" x14ac:dyDescent="0.2">
      <c r="A23" s="3" t="s">
        <v>94</v>
      </c>
      <c r="B23" s="4">
        <v>533319</v>
      </c>
      <c r="C23" s="4">
        <v>720458</v>
      </c>
      <c r="D23" s="4">
        <v>732875</v>
      </c>
      <c r="E23" s="4">
        <v>441082</v>
      </c>
      <c r="F23" s="4">
        <v>698087</v>
      </c>
      <c r="K23" s="3"/>
    </row>
    <row r="24" spans="1:11" x14ac:dyDescent="0.2">
      <c r="A24" s="3" t="s">
        <v>95</v>
      </c>
      <c r="B24" s="4" t="s">
        <v>54</v>
      </c>
      <c r="C24" s="4" t="s">
        <v>54</v>
      </c>
      <c r="D24" s="4">
        <v>-47986</v>
      </c>
      <c r="E24" s="4">
        <v>-83586</v>
      </c>
      <c r="F24" s="4">
        <v>-104359</v>
      </c>
      <c r="K24" s="3"/>
    </row>
    <row r="25" spans="1:11" x14ac:dyDescent="0.2">
      <c r="A25" s="3" t="s">
        <v>96</v>
      </c>
      <c r="B25" s="4" t="s">
        <v>54</v>
      </c>
      <c r="C25" s="4" t="s">
        <v>54</v>
      </c>
      <c r="D25" s="4">
        <v>684889</v>
      </c>
      <c r="E25" s="4">
        <v>357496</v>
      </c>
      <c r="F25" s="4">
        <v>593728</v>
      </c>
      <c r="K25" s="3"/>
    </row>
    <row r="26" spans="1:11" x14ac:dyDescent="0.2">
      <c r="A26" s="3" t="s">
        <v>97</v>
      </c>
      <c r="B26" s="4">
        <v>174504</v>
      </c>
      <c r="C26" s="4">
        <v>177658</v>
      </c>
      <c r="D26" s="4">
        <v>179100</v>
      </c>
      <c r="E26" s="4">
        <v>178047</v>
      </c>
      <c r="F26" s="4">
        <v>172501</v>
      </c>
      <c r="K26" s="3"/>
    </row>
    <row r="27" spans="1:11" x14ac:dyDescent="0.2">
      <c r="A27" s="3" t="s">
        <v>98</v>
      </c>
      <c r="B27" s="4">
        <v>182178</v>
      </c>
      <c r="C27" s="4">
        <v>183460</v>
      </c>
      <c r="D27" s="4">
        <v>180862</v>
      </c>
      <c r="E27" s="4">
        <v>180988</v>
      </c>
      <c r="F27" s="4">
        <v>174564</v>
      </c>
      <c r="K27" s="3"/>
    </row>
    <row r="28" spans="1:11" x14ac:dyDescent="0.2">
      <c r="A28" s="3" t="s">
        <v>99</v>
      </c>
      <c r="B28" s="4">
        <v>177364.64</v>
      </c>
      <c r="C28" s="4">
        <v>181555.921</v>
      </c>
      <c r="D28" s="4">
        <v>178824.617</v>
      </c>
      <c r="E28" s="4">
        <v>176425.158</v>
      </c>
      <c r="F28" s="4">
        <v>168979.19899999999</v>
      </c>
      <c r="K28" s="3"/>
    </row>
    <row r="29" spans="1:11" x14ac:dyDescent="0.2">
      <c r="A29" s="3" t="s">
        <v>100</v>
      </c>
      <c r="B29" s="4">
        <v>3.0550000000000002</v>
      </c>
      <c r="C29" s="4">
        <v>4.0599999999999996</v>
      </c>
      <c r="D29" s="4">
        <v>3.79</v>
      </c>
      <c r="E29" s="4">
        <v>2.0099999999999998</v>
      </c>
      <c r="F29" s="4">
        <v>3.44</v>
      </c>
      <c r="K29" s="3"/>
    </row>
    <row r="30" spans="1:11" x14ac:dyDescent="0.2">
      <c r="A30" s="3" t="s">
        <v>101</v>
      </c>
      <c r="B30" s="4">
        <v>2.9249999999999998</v>
      </c>
      <c r="C30" s="4">
        <v>3.93</v>
      </c>
      <c r="D30" s="4">
        <v>3.75</v>
      </c>
      <c r="E30" s="4">
        <v>1.98</v>
      </c>
      <c r="F30" s="4">
        <v>3.4</v>
      </c>
      <c r="K30" s="3"/>
    </row>
    <row r="31" spans="1:11" x14ac:dyDescent="0.2">
      <c r="A31" s="3" t="s">
        <v>102</v>
      </c>
      <c r="B31" s="4">
        <v>0.4</v>
      </c>
      <c r="C31" s="4">
        <v>0.5</v>
      </c>
      <c r="D31" s="4">
        <v>0.5</v>
      </c>
      <c r="E31" s="4">
        <v>0.5</v>
      </c>
      <c r="F31" s="4">
        <v>0.5</v>
      </c>
      <c r="K31" s="3"/>
    </row>
    <row r="32" spans="1:11" x14ac:dyDescent="0.2">
      <c r="A32" s="3" t="s">
        <v>103</v>
      </c>
      <c r="B32" s="4" t="s">
        <v>54</v>
      </c>
      <c r="C32" s="4">
        <v>27958</v>
      </c>
      <c r="D32" s="4">
        <v>24943</v>
      </c>
      <c r="E32" s="4" t="s">
        <v>54</v>
      </c>
      <c r="F32" s="4" t="s">
        <v>54</v>
      </c>
      <c r="K32" s="3"/>
    </row>
    <row r="33" spans="1:11" x14ac:dyDescent="0.2">
      <c r="A33" s="3" t="s">
        <v>104</v>
      </c>
      <c r="B33" s="4" t="s">
        <v>54</v>
      </c>
      <c r="C33" s="4">
        <v>14161</v>
      </c>
      <c r="D33" s="4">
        <v>11209</v>
      </c>
      <c r="E33" s="4" t="s">
        <v>54</v>
      </c>
      <c r="F33" s="4" t="s">
        <v>54</v>
      </c>
      <c r="K33" s="3"/>
    </row>
    <row r="34" spans="1:11" x14ac:dyDescent="0.2">
      <c r="A34" s="3" t="s">
        <v>105</v>
      </c>
      <c r="B34" s="4">
        <v>41260</v>
      </c>
      <c r="C34" s="4">
        <v>42119</v>
      </c>
      <c r="D34" s="4">
        <v>36152</v>
      </c>
      <c r="E34" s="4">
        <v>39329</v>
      </c>
      <c r="F34" s="4">
        <v>43087</v>
      </c>
      <c r="K34" s="3"/>
    </row>
    <row r="35" spans="1:11" x14ac:dyDescent="0.2">
      <c r="A35" s="3" t="s">
        <v>106</v>
      </c>
      <c r="B35" s="4">
        <v>7862</v>
      </c>
      <c r="C35" s="4">
        <v>7561</v>
      </c>
      <c r="D35" s="4">
        <v>7317</v>
      </c>
      <c r="E35" s="4">
        <v>6937</v>
      </c>
      <c r="F35" s="4">
        <v>6567</v>
      </c>
      <c r="K35" s="3"/>
    </row>
  </sheetData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J4" sqref="J4:J35"/>
    </sheetView>
  </sheetViews>
  <sheetFormatPr defaultRowHeight="12.75" x14ac:dyDescent="0.2"/>
  <cols>
    <col min="1" max="1" width="50.7109375" customWidth="1"/>
    <col min="2" max="2" width="12.7109375" customWidth="1"/>
    <col min="3" max="3" width="2.28515625" customWidth="1"/>
    <col min="4" max="4" width="12.7109375" customWidth="1"/>
    <col min="5" max="5" width="2.28515625" customWidth="1"/>
    <col min="6" max="6" width="12.7109375" customWidth="1"/>
    <col min="7" max="7" width="2.28515625" customWidth="1"/>
    <col min="8" max="8" width="12.7109375" customWidth="1"/>
    <col min="9" max="9" width="2.28515625" customWidth="1"/>
    <col min="10" max="201" width="12.7109375" customWidth="1"/>
  </cols>
  <sheetData>
    <row r="1" spans="1:13" x14ac:dyDescent="0.2">
      <c r="A1" s="1" t="s">
        <v>29</v>
      </c>
      <c r="B1" s="2" t="s">
        <v>30</v>
      </c>
      <c r="C1" s="1"/>
      <c r="D1" s="2" t="s">
        <v>31</v>
      </c>
      <c r="E1" s="1"/>
      <c r="F1" s="2" t="s">
        <v>32</v>
      </c>
      <c r="G1" s="1"/>
      <c r="H1" s="2" t="s">
        <v>33</v>
      </c>
      <c r="I1" s="1"/>
      <c r="J1" s="2" t="s">
        <v>34</v>
      </c>
      <c r="K1" s="1"/>
    </row>
    <row r="2" spans="1:13" x14ac:dyDescent="0.2">
      <c r="A2" s="1" t="s">
        <v>35</v>
      </c>
      <c r="B2" s="2" t="s">
        <v>36</v>
      </c>
      <c r="C2" s="1"/>
      <c r="D2" s="2" t="s">
        <v>36</v>
      </c>
      <c r="E2" s="1"/>
      <c r="F2" s="2" t="s">
        <v>36</v>
      </c>
      <c r="G2" s="1"/>
      <c r="H2" s="2" t="s">
        <v>36</v>
      </c>
      <c r="I2" s="1"/>
      <c r="J2" s="2" t="s">
        <v>36</v>
      </c>
      <c r="K2" s="1"/>
    </row>
    <row r="3" spans="1:13" x14ac:dyDescent="0.2">
      <c r="A3" s="1" t="s">
        <v>37</v>
      </c>
      <c r="B3" s="2" t="s">
        <v>38</v>
      </c>
      <c r="C3" s="1"/>
      <c r="D3" s="2" t="s">
        <v>38</v>
      </c>
      <c r="E3" s="1"/>
      <c r="F3" s="2" t="s">
        <v>38</v>
      </c>
      <c r="G3" s="1"/>
      <c r="H3" s="2" t="s">
        <v>38</v>
      </c>
      <c r="I3" s="1"/>
      <c r="J3" s="2" t="s">
        <v>38</v>
      </c>
      <c r="K3" s="1"/>
    </row>
    <row r="4" spans="1:13" x14ac:dyDescent="0.2">
      <c r="A4" s="3" t="s">
        <v>94</v>
      </c>
      <c r="B4" s="4">
        <v>698087</v>
      </c>
      <c r="C4" s="5"/>
      <c r="D4" s="4">
        <v>441082</v>
      </c>
      <c r="E4" s="5"/>
      <c r="F4" s="4">
        <v>732875</v>
      </c>
      <c r="G4" s="5"/>
      <c r="H4" s="4">
        <v>720458</v>
      </c>
      <c r="I4" s="5"/>
      <c r="J4" s="4">
        <v>533319</v>
      </c>
      <c r="K4" s="3"/>
    </row>
    <row r="5" spans="1:13" x14ac:dyDescent="0.2">
      <c r="A5" s="3" t="s">
        <v>107</v>
      </c>
      <c r="B5" s="4">
        <v>199365</v>
      </c>
      <c r="C5" s="5"/>
      <c r="D5" s="4">
        <v>189350</v>
      </c>
      <c r="E5" s="5"/>
      <c r="F5" s="4">
        <v>180849</v>
      </c>
      <c r="G5" s="5"/>
      <c r="H5" s="4">
        <v>161562</v>
      </c>
      <c r="I5" s="5"/>
      <c r="J5" s="4">
        <v>144862</v>
      </c>
      <c r="K5" s="3"/>
    </row>
    <row r="6" spans="1:13" x14ac:dyDescent="0.2">
      <c r="A6" s="3" t="s">
        <v>108</v>
      </c>
      <c r="B6" s="4">
        <v>2574</v>
      </c>
      <c r="C6" s="5"/>
      <c r="D6" s="4">
        <v>1234</v>
      </c>
      <c r="E6" s="5"/>
      <c r="F6" s="4">
        <v>1162</v>
      </c>
      <c r="G6" s="5"/>
      <c r="H6" s="4">
        <v>1743</v>
      </c>
      <c r="I6" s="5"/>
      <c r="J6" s="4">
        <v>1947</v>
      </c>
      <c r="K6" s="3"/>
    </row>
    <row r="7" spans="1:13" x14ac:dyDescent="0.2">
      <c r="A7" s="3" t="s">
        <v>109</v>
      </c>
      <c r="B7" s="4" t="s">
        <v>54</v>
      </c>
      <c r="C7" s="5"/>
      <c r="D7" s="4" t="s">
        <v>54</v>
      </c>
      <c r="E7" s="5"/>
      <c r="F7" s="4">
        <v>384</v>
      </c>
      <c r="G7" s="5"/>
      <c r="H7" s="4" t="s">
        <v>54</v>
      </c>
      <c r="I7" s="5"/>
      <c r="J7" s="4" t="s">
        <v>54</v>
      </c>
      <c r="K7" s="3"/>
    </row>
    <row r="8" spans="1:13" x14ac:dyDescent="0.2">
      <c r="A8" s="3" t="s">
        <v>110</v>
      </c>
      <c r="B8" s="4" t="s">
        <v>54</v>
      </c>
      <c r="C8" s="5"/>
      <c r="D8" s="4" t="s">
        <v>54</v>
      </c>
      <c r="E8" s="5"/>
      <c r="F8" s="4" t="s">
        <v>54</v>
      </c>
      <c r="G8" s="5"/>
      <c r="H8" s="4">
        <v>16370</v>
      </c>
      <c r="I8" s="5"/>
      <c r="J8" s="4" t="s">
        <v>54</v>
      </c>
      <c r="K8" s="3"/>
    </row>
    <row r="9" spans="1:13" x14ac:dyDescent="0.2">
      <c r="A9" s="3" t="s">
        <v>111</v>
      </c>
      <c r="B9" s="4" t="s">
        <v>54</v>
      </c>
      <c r="C9" s="5"/>
      <c r="D9" s="4" t="s">
        <v>54</v>
      </c>
      <c r="E9" s="5"/>
      <c r="F9" s="4" t="s">
        <v>54</v>
      </c>
      <c r="G9" s="5"/>
      <c r="H9" s="4">
        <v>-79209</v>
      </c>
      <c r="I9" s="5"/>
      <c r="J9" s="4" t="s">
        <v>54</v>
      </c>
      <c r="K9" s="3"/>
    </row>
    <row r="10" spans="1:13" x14ac:dyDescent="0.2">
      <c r="A10" s="3" t="s">
        <v>112</v>
      </c>
      <c r="B10" s="4">
        <v>36757</v>
      </c>
      <c r="C10" s="5"/>
      <c r="D10" s="4">
        <v>46824</v>
      </c>
      <c r="E10" s="5"/>
      <c r="F10" s="4">
        <v>33624</v>
      </c>
      <c r="G10" s="5"/>
      <c r="H10" s="4">
        <v>35755</v>
      </c>
      <c r="I10" s="5"/>
      <c r="J10" s="4">
        <v>32318</v>
      </c>
      <c r="K10" s="3"/>
      <c r="M10" s="8" t="s">
        <v>15</v>
      </c>
    </row>
    <row r="11" spans="1:13" x14ac:dyDescent="0.2">
      <c r="A11" s="3" t="s">
        <v>113</v>
      </c>
      <c r="B11" s="4" t="s">
        <v>54</v>
      </c>
      <c r="C11" s="5"/>
      <c r="D11" s="4" t="s">
        <v>54</v>
      </c>
      <c r="E11" s="5"/>
      <c r="F11" s="4" t="s">
        <v>54</v>
      </c>
      <c r="G11" s="5"/>
      <c r="H11" s="4">
        <v>8626</v>
      </c>
      <c r="I11" s="5"/>
      <c r="J11" s="4">
        <v>-6472</v>
      </c>
      <c r="K11" s="3"/>
    </row>
    <row r="12" spans="1:13" x14ac:dyDescent="0.2">
      <c r="A12" s="3" t="s">
        <v>114</v>
      </c>
      <c r="B12" s="4">
        <v>10449</v>
      </c>
      <c r="C12" s="5"/>
      <c r="D12" s="4">
        <v>-28614</v>
      </c>
      <c r="E12" s="5"/>
      <c r="F12" s="4">
        <v>-44606</v>
      </c>
      <c r="G12" s="5"/>
      <c r="H12" s="4">
        <v>84071</v>
      </c>
      <c r="I12" s="5"/>
      <c r="J12" s="4">
        <v>-17352</v>
      </c>
      <c r="K12" s="3"/>
    </row>
    <row r="13" spans="1:13" x14ac:dyDescent="0.2">
      <c r="A13" s="3" t="s">
        <v>115</v>
      </c>
      <c r="B13" s="4">
        <v>-12518</v>
      </c>
      <c r="C13" s="5"/>
      <c r="D13" s="4">
        <v>33737</v>
      </c>
      <c r="E13" s="5"/>
      <c r="F13" s="4">
        <v>45700</v>
      </c>
      <c r="G13" s="5"/>
      <c r="H13" s="4">
        <v>-84747</v>
      </c>
      <c r="I13" s="5"/>
      <c r="J13" s="4">
        <v>29623</v>
      </c>
      <c r="K13" s="3"/>
    </row>
    <row r="14" spans="1:13" x14ac:dyDescent="0.2">
      <c r="A14" s="3" t="s">
        <v>116</v>
      </c>
      <c r="B14" s="4" t="s">
        <v>54</v>
      </c>
      <c r="C14" s="5"/>
      <c r="D14" s="4">
        <v>-5000</v>
      </c>
      <c r="E14" s="5"/>
      <c r="F14" s="4">
        <v>-10000</v>
      </c>
      <c r="G14" s="5"/>
      <c r="H14" s="4">
        <v>-34000</v>
      </c>
      <c r="I14" s="5"/>
      <c r="J14" s="4">
        <v>-11000</v>
      </c>
      <c r="K14" s="3"/>
    </row>
    <row r="15" spans="1:13" x14ac:dyDescent="0.2">
      <c r="A15" s="3" t="s">
        <v>117</v>
      </c>
      <c r="B15" s="4" t="s">
        <v>54</v>
      </c>
      <c r="C15" s="5"/>
      <c r="D15" s="4" t="s">
        <v>54</v>
      </c>
      <c r="E15" s="5"/>
      <c r="F15" s="4">
        <v>-5700</v>
      </c>
      <c r="G15" s="5"/>
      <c r="H15" s="4">
        <v>-16970</v>
      </c>
      <c r="I15" s="5"/>
      <c r="J15" s="4">
        <v>-12243</v>
      </c>
      <c r="K15" s="3"/>
    </row>
    <row r="16" spans="1:13" x14ac:dyDescent="0.2">
      <c r="A16" s="3" t="s">
        <v>118</v>
      </c>
      <c r="B16" s="4" t="s">
        <v>54</v>
      </c>
      <c r="C16" s="5"/>
      <c r="D16" s="4" t="s">
        <v>54</v>
      </c>
      <c r="E16" s="5"/>
      <c r="F16" s="4" t="s">
        <v>54</v>
      </c>
      <c r="G16" s="5"/>
      <c r="H16" s="4" t="s">
        <v>54</v>
      </c>
      <c r="I16" s="5"/>
      <c r="J16" s="4">
        <v>-123144</v>
      </c>
      <c r="K16" s="3"/>
    </row>
    <row r="17" spans="1:11" x14ac:dyDescent="0.2">
      <c r="A17" s="3" t="s">
        <v>119</v>
      </c>
      <c r="B17" s="4">
        <v>-13795</v>
      </c>
      <c r="C17" s="5"/>
      <c r="D17" s="4">
        <v>-10686</v>
      </c>
      <c r="E17" s="5"/>
      <c r="F17" s="4">
        <v>-5568</v>
      </c>
      <c r="G17" s="5"/>
      <c r="H17" s="4">
        <v>-27755</v>
      </c>
      <c r="I17" s="5"/>
      <c r="J17" s="4" t="s">
        <v>54</v>
      </c>
      <c r="K17" s="3"/>
    </row>
    <row r="18" spans="1:11" x14ac:dyDescent="0.2">
      <c r="A18" s="3" t="s">
        <v>43</v>
      </c>
      <c r="B18" s="4">
        <v>-17398</v>
      </c>
      <c r="C18" s="5"/>
      <c r="D18" s="4">
        <v>12707</v>
      </c>
      <c r="E18" s="5"/>
      <c r="F18" s="4">
        <v>74662</v>
      </c>
      <c r="G18" s="5"/>
      <c r="H18" s="4">
        <v>65583</v>
      </c>
      <c r="I18" s="5"/>
      <c r="J18" s="4">
        <v>-52215</v>
      </c>
      <c r="K18" s="3"/>
    </row>
    <row r="19" spans="1:11" x14ac:dyDescent="0.2">
      <c r="A19" s="3" t="s">
        <v>120</v>
      </c>
      <c r="B19" s="4">
        <v>-12737</v>
      </c>
      <c r="C19" s="5"/>
      <c r="D19" s="4">
        <v>-893</v>
      </c>
      <c r="E19" s="5"/>
      <c r="F19" s="4">
        <v>-1294</v>
      </c>
      <c r="G19" s="5"/>
      <c r="H19" s="4">
        <v>-17104</v>
      </c>
      <c r="I19" s="5"/>
      <c r="J19" s="4">
        <v>-20257</v>
      </c>
      <c r="K19" s="3"/>
    </row>
    <row r="20" spans="1:11" x14ac:dyDescent="0.2">
      <c r="A20" s="3" t="s">
        <v>121</v>
      </c>
      <c r="B20" s="4">
        <v>-69581</v>
      </c>
      <c r="C20" s="5"/>
      <c r="D20" s="4">
        <v>22264</v>
      </c>
      <c r="E20" s="5"/>
      <c r="F20" s="4">
        <v>44798</v>
      </c>
      <c r="G20" s="5"/>
      <c r="H20" s="4">
        <v>-154531</v>
      </c>
      <c r="I20" s="5"/>
      <c r="J20" s="4">
        <v>-26763</v>
      </c>
      <c r="K20" s="3"/>
    </row>
    <row r="21" spans="1:11" x14ac:dyDescent="0.2">
      <c r="A21" s="3" t="s">
        <v>122</v>
      </c>
      <c r="B21" s="4" t="s">
        <v>54</v>
      </c>
      <c r="C21" s="5"/>
      <c r="D21" s="4" t="s">
        <v>54</v>
      </c>
      <c r="E21" s="5"/>
      <c r="F21" s="4" t="s">
        <v>54</v>
      </c>
      <c r="G21" s="5"/>
      <c r="H21" s="4" t="s">
        <v>54</v>
      </c>
      <c r="I21" s="5"/>
      <c r="J21" s="4">
        <v>118162</v>
      </c>
      <c r="K21" s="3"/>
    </row>
    <row r="22" spans="1:11" x14ac:dyDescent="0.2">
      <c r="A22" s="3"/>
      <c r="B22" s="4"/>
      <c r="C22" s="5"/>
      <c r="D22" s="4"/>
      <c r="E22" s="5"/>
      <c r="F22" s="4"/>
      <c r="G22" s="5"/>
      <c r="H22" s="4"/>
      <c r="I22" s="5"/>
      <c r="J22" s="4"/>
      <c r="K22" s="3"/>
    </row>
    <row r="23" spans="1:11" x14ac:dyDescent="0.2">
      <c r="A23" s="3"/>
      <c r="B23" s="4"/>
      <c r="C23" s="5"/>
      <c r="D23" s="4"/>
      <c r="E23" s="5"/>
      <c r="F23" s="4"/>
      <c r="G23" s="5"/>
      <c r="H23" s="4"/>
      <c r="I23" s="5"/>
      <c r="J23" s="4"/>
      <c r="K23" s="3"/>
    </row>
    <row r="24" spans="1:11" x14ac:dyDescent="0.2">
      <c r="A24" s="3"/>
      <c r="B24" s="4"/>
      <c r="C24" s="5"/>
      <c r="D24" s="4"/>
      <c r="E24" s="5"/>
      <c r="F24" s="4"/>
      <c r="G24" s="5"/>
      <c r="H24" s="4"/>
      <c r="I24" s="5"/>
      <c r="J24" s="4"/>
      <c r="K24" s="3"/>
    </row>
    <row r="25" spans="1:11" x14ac:dyDescent="0.2">
      <c r="A25" s="3"/>
      <c r="B25" s="4"/>
      <c r="C25" s="5"/>
      <c r="D25" s="4"/>
      <c r="E25" s="5"/>
      <c r="F25" s="4"/>
      <c r="G25" s="5"/>
      <c r="H25" s="4"/>
      <c r="I25" s="5"/>
      <c r="J25" s="4"/>
      <c r="K25" s="3"/>
    </row>
    <row r="26" spans="1:11" x14ac:dyDescent="0.2">
      <c r="A26" s="3"/>
      <c r="B26" s="4"/>
      <c r="C26" s="5"/>
      <c r="D26" s="4"/>
      <c r="E26" s="5"/>
      <c r="F26" s="4"/>
      <c r="G26" s="5"/>
      <c r="H26" s="4"/>
      <c r="I26" s="5"/>
      <c r="J26" s="4"/>
      <c r="K26" s="3"/>
    </row>
    <row r="27" spans="1:11" x14ac:dyDescent="0.2">
      <c r="A27" s="3"/>
      <c r="B27" s="4"/>
      <c r="C27" s="5"/>
      <c r="D27" s="4"/>
      <c r="E27" s="5"/>
      <c r="F27" s="4"/>
      <c r="G27" s="5"/>
      <c r="H27" s="4"/>
      <c r="I27" s="5"/>
      <c r="J27" s="4"/>
      <c r="K27" s="3"/>
    </row>
    <row r="28" spans="1:11" x14ac:dyDescent="0.2">
      <c r="A28" s="3"/>
      <c r="B28" s="4"/>
      <c r="C28" s="5"/>
      <c r="D28" s="4"/>
      <c r="E28" s="5"/>
      <c r="F28" s="4"/>
      <c r="G28" s="5"/>
      <c r="H28" s="4"/>
      <c r="I28" s="5"/>
      <c r="J28" s="4"/>
      <c r="K28" s="3"/>
    </row>
    <row r="29" spans="1:11" x14ac:dyDescent="0.2">
      <c r="A29" s="3"/>
      <c r="B29" s="4"/>
      <c r="C29" s="5"/>
      <c r="D29" s="4"/>
      <c r="E29" s="5"/>
      <c r="F29" s="4"/>
      <c r="G29" s="5"/>
      <c r="H29" s="4"/>
      <c r="I29" s="5"/>
      <c r="J29" s="4"/>
      <c r="K29" s="3"/>
    </row>
    <row r="30" spans="1:11" x14ac:dyDescent="0.2">
      <c r="A30" s="3"/>
      <c r="B30" s="4"/>
      <c r="C30" s="5"/>
      <c r="D30" s="4"/>
      <c r="E30" s="5"/>
      <c r="F30" s="4"/>
      <c r="G30" s="5"/>
      <c r="H30" s="4"/>
      <c r="I30" s="5"/>
      <c r="J30" s="4"/>
      <c r="K30" s="3"/>
    </row>
    <row r="31" spans="1:11" x14ac:dyDescent="0.2">
      <c r="A31" s="3" t="s">
        <v>123</v>
      </c>
      <c r="B31" s="4">
        <v>46005</v>
      </c>
      <c r="C31" s="5"/>
      <c r="D31" s="4">
        <v>-173007</v>
      </c>
      <c r="E31" s="5"/>
      <c r="F31" s="4">
        <v>-143932</v>
      </c>
      <c r="G31" s="5"/>
      <c r="H31" s="4">
        <v>273392</v>
      </c>
      <c r="I31" s="5"/>
      <c r="J31" s="4">
        <v>311988</v>
      </c>
      <c r="K31" s="3"/>
    </row>
    <row r="32" spans="1:11" x14ac:dyDescent="0.2">
      <c r="A32" s="3" t="s">
        <v>124</v>
      </c>
      <c r="B32" s="4" t="s">
        <v>54</v>
      </c>
      <c r="C32" s="5"/>
      <c r="D32" s="4" t="s">
        <v>54</v>
      </c>
      <c r="E32" s="5"/>
      <c r="F32" s="4">
        <v>-3699</v>
      </c>
      <c r="G32" s="5"/>
      <c r="H32" s="4">
        <v>-12014</v>
      </c>
      <c r="I32" s="5"/>
      <c r="J32" s="4">
        <v>-16104</v>
      </c>
      <c r="K32" s="3"/>
    </row>
    <row r="33" spans="1:11" x14ac:dyDescent="0.2">
      <c r="A33" s="3" t="s">
        <v>125</v>
      </c>
      <c r="B33" s="4">
        <v>19225</v>
      </c>
      <c r="C33" s="5"/>
      <c r="D33" s="4">
        <v>12343</v>
      </c>
      <c r="E33" s="5"/>
      <c r="F33" s="4" t="s">
        <v>54</v>
      </c>
      <c r="G33" s="5"/>
      <c r="H33" s="4" t="s">
        <v>54</v>
      </c>
      <c r="I33" s="5"/>
      <c r="J33" s="4" t="s">
        <v>54</v>
      </c>
      <c r="K33" s="3"/>
    </row>
    <row r="34" spans="1:11" x14ac:dyDescent="0.2">
      <c r="A34" s="3" t="s">
        <v>126</v>
      </c>
      <c r="B34" s="4" t="s">
        <v>54</v>
      </c>
      <c r="C34" s="5"/>
      <c r="D34" s="4" t="s">
        <v>54</v>
      </c>
      <c r="E34" s="5"/>
      <c r="F34" s="4" t="s">
        <v>54</v>
      </c>
      <c r="G34" s="5"/>
      <c r="H34" s="4" t="s">
        <v>54</v>
      </c>
      <c r="I34" s="5"/>
      <c r="J34" s="4">
        <v>13559</v>
      </c>
      <c r="K34" s="3"/>
    </row>
    <row r="35" spans="1:11" x14ac:dyDescent="0.2">
      <c r="A35" s="3" t="s">
        <v>127</v>
      </c>
      <c r="B35" s="4">
        <v>3336</v>
      </c>
      <c r="C35" s="5"/>
      <c r="D35" s="4">
        <v>9573</v>
      </c>
      <c r="E35" s="5"/>
      <c r="F35" s="4">
        <v>57</v>
      </c>
      <c r="G35" s="5"/>
      <c r="H35" s="4">
        <v>9879</v>
      </c>
      <c r="I35" s="5"/>
      <c r="J35" s="4">
        <v>4814</v>
      </c>
      <c r="K35" s="3"/>
    </row>
    <row r="36" spans="1:11" x14ac:dyDescent="0.2">
      <c r="A36" s="3" t="s">
        <v>128</v>
      </c>
      <c r="B36" s="4">
        <v>889769</v>
      </c>
      <c r="C36" s="5"/>
      <c r="D36" s="4">
        <v>550914</v>
      </c>
      <c r="E36" s="5"/>
      <c r="F36" s="4">
        <v>899312</v>
      </c>
      <c r="G36" s="5"/>
      <c r="H36" s="4">
        <v>951109</v>
      </c>
      <c r="I36" s="5"/>
      <c r="J36" s="4">
        <v>905042</v>
      </c>
      <c r="K36" s="3"/>
    </row>
    <row r="37" spans="1:11" x14ac:dyDescent="0.2">
      <c r="A37" s="3" t="s">
        <v>129</v>
      </c>
      <c r="B37" s="4">
        <v>-857787</v>
      </c>
      <c r="C37" s="5"/>
      <c r="D37" s="4">
        <v>-853622</v>
      </c>
      <c r="E37" s="5"/>
      <c r="F37" s="4">
        <v>-1663013</v>
      </c>
      <c r="G37" s="5"/>
      <c r="H37" s="4">
        <v>-1346335</v>
      </c>
      <c r="I37" s="5"/>
      <c r="J37" s="4">
        <v>-995002</v>
      </c>
      <c r="K37" s="3"/>
    </row>
    <row r="38" spans="1:11" x14ac:dyDescent="0.2">
      <c r="A38" s="3" t="s">
        <v>130</v>
      </c>
      <c r="B38" s="4">
        <v>724409</v>
      </c>
      <c r="C38" s="5"/>
      <c r="D38" s="4">
        <v>1291159</v>
      </c>
      <c r="E38" s="5"/>
      <c r="F38" s="4">
        <v>1039684</v>
      </c>
      <c r="G38" s="5"/>
      <c r="H38" s="4">
        <v>1557590</v>
      </c>
      <c r="I38" s="5"/>
      <c r="J38" s="4">
        <v>455760</v>
      </c>
      <c r="K38" s="3"/>
    </row>
    <row r="39" spans="1:11" x14ac:dyDescent="0.2">
      <c r="A39" s="3" t="s">
        <v>131</v>
      </c>
      <c r="B39" s="4">
        <v>-338167</v>
      </c>
      <c r="C39" s="5"/>
      <c r="D39" s="4">
        <v>-265410</v>
      </c>
      <c r="E39" s="5"/>
      <c r="F39" s="4">
        <v>-233113</v>
      </c>
      <c r="G39" s="5"/>
      <c r="H39" s="4">
        <v>-299611</v>
      </c>
      <c r="I39" s="5"/>
      <c r="J39" s="4">
        <v>-284240</v>
      </c>
      <c r="K39" s="3"/>
    </row>
    <row r="40" spans="1:11" x14ac:dyDescent="0.2">
      <c r="A40" s="3" t="s">
        <v>132</v>
      </c>
      <c r="B40" s="4">
        <v>53752</v>
      </c>
      <c r="C40" s="5"/>
      <c r="D40" s="4">
        <v>53692</v>
      </c>
      <c r="E40" s="5"/>
      <c r="F40" s="4">
        <v>37568</v>
      </c>
      <c r="G40" s="5"/>
      <c r="H40" s="4">
        <v>48495</v>
      </c>
      <c r="I40" s="5"/>
      <c r="J40" s="4">
        <v>60396</v>
      </c>
      <c r="K40" s="3"/>
    </row>
    <row r="41" spans="1:11" x14ac:dyDescent="0.2">
      <c r="A41" s="3" t="s">
        <v>133</v>
      </c>
      <c r="B41" s="4">
        <v>-8089</v>
      </c>
      <c r="C41" s="5"/>
      <c r="D41" s="4">
        <v>-10035</v>
      </c>
      <c r="E41" s="5"/>
      <c r="F41" s="4" t="s">
        <v>54</v>
      </c>
      <c r="G41" s="5"/>
      <c r="H41" s="4" t="s">
        <v>54</v>
      </c>
      <c r="I41" s="5"/>
      <c r="J41" s="4" t="s">
        <v>54</v>
      </c>
      <c r="K41" s="3"/>
    </row>
    <row r="42" spans="1:11" x14ac:dyDescent="0.2">
      <c r="A42" s="3" t="s">
        <v>134</v>
      </c>
      <c r="B42" s="4">
        <v>11016</v>
      </c>
      <c r="C42" s="5"/>
      <c r="D42" s="4" t="s">
        <v>54</v>
      </c>
      <c r="E42" s="5"/>
      <c r="F42" s="4" t="s">
        <v>54</v>
      </c>
      <c r="G42" s="5"/>
      <c r="H42" s="4" t="s">
        <v>54</v>
      </c>
      <c r="I42" s="5"/>
      <c r="J42" s="4" t="s">
        <v>54</v>
      </c>
      <c r="K42" s="3"/>
    </row>
    <row r="43" spans="1:11" x14ac:dyDescent="0.2">
      <c r="A43" s="3" t="s">
        <v>56</v>
      </c>
      <c r="B43" s="4" t="s">
        <v>54</v>
      </c>
      <c r="C43" s="5"/>
      <c r="D43" s="4" t="s">
        <v>54</v>
      </c>
      <c r="E43" s="5"/>
      <c r="F43" s="4">
        <v>-1681</v>
      </c>
      <c r="G43" s="5"/>
      <c r="H43" s="4">
        <v>-2288</v>
      </c>
      <c r="I43" s="5"/>
      <c r="J43" s="4">
        <v>-9281</v>
      </c>
      <c r="K43" s="3"/>
    </row>
    <row r="44" spans="1:11" x14ac:dyDescent="0.2">
      <c r="A44" s="3" t="s">
        <v>135</v>
      </c>
      <c r="B44" s="4">
        <v>-27326</v>
      </c>
      <c r="C44" s="5"/>
      <c r="D44" s="4" t="s">
        <v>54</v>
      </c>
      <c r="E44" s="5"/>
      <c r="F44" s="4" t="s">
        <v>54</v>
      </c>
      <c r="G44" s="5"/>
      <c r="H44" s="4">
        <v>-12496</v>
      </c>
      <c r="I44" s="5"/>
      <c r="J44" s="4" t="s">
        <v>54</v>
      </c>
      <c r="K44" s="3"/>
    </row>
    <row r="45" spans="1:11" x14ac:dyDescent="0.2">
      <c r="A45" s="3" t="s">
        <v>136</v>
      </c>
      <c r="B45" s="4" t="s">
        <v>54</v>
      </c>
      <c r="C45" s="5"/>
      <c r="D45" s="4" t="s">
        <v>54</v>
      </c>
      <c r="E45" s="5"/>
      <c r="F45" s="4" t="s">
        <v>54</v>
      </c>
      <c r="G45" s="5"/>
      <c r="H45" s="4">
        <v>79209</v>
      </c>
      <c r="I45" s="5"/>
      <c r="J45" s="4" t="s">
        <v>54</v>
      </c>
      <c r="K45" s="3"/>
    </row>
    <row r="46" spans="1:11" x14ac:dyDescent="0.2">
      <c r="A46" s="3" t="s">
        <v>137</v>
      </c>
      <c r="B46" s="4" t="s">
        <v>54</v>
      </c>
      <c r="C46" s="5"/>
      <c r="D46" s="4" t="s">
        <v>54</v>
      </c>
      <c r="E46" s="5"/>
      <c r="F46" s="4" t="s">
        <v>54</v>
      </c>
      <c r="G46" s="5"/>
      <c r="H46" s="4" t="s">
        <v>54</v>
      </c>
      <c r="I46" s="5"/>
      <c r="J46" s="4">
        <v>-17190</v>
      </c>
      <c r="K46" s="3"/>
    </row>
    <row r="47" spans="1:11" x14ac:dyDescent="0.2">
      <c r="A47" s="3" t="s">
        <v>127</v>
      </c>
      <c r="B47" s="4">
        <v>5768</v>
      </c>
      <c r="C47" s="5"/>
      <c r="D47" s="4">
        <v>2646</v>
      </c>
      <c r="E47" s="5"/>
      <c r="F47" s="4">
        <v>2496</v>
      </c>
      <c r="G47" s="5"/>
      <c r="H47" s="4">
        <v>-2031</v>
      </c>
      <c r="I47" s="5"/>
      <c r="J47" s="4">
        <v>-3875</v>
      </c>
      <c r="K47" s="3"/>
    </row>
    <row r="48" spans="1:11" x14ac:dyDescent="0.2">
      <c r="A48" s="3" t="s">
        <v>138</v>
      </c>
      <c r="B48" s="4">
        <v>-436424</v>
      </c>
      <c r="C48" s="5"/>
      <c r="D48" s="4">
        <v>218430</v>
      </c>
      <c r="E48" s="5"/>
      <c r="F48" s="4">
        <v>-818059</v>
      </c>
      <c r="G48" s="5"/>
      <c r="H48" s="4">
        <v>22533</v>
      </c>
      <c r="I48" s="5"/>
      <c r="J48" s="4">
        <v>-793432</v>
      </c>
      <c r="K48" s="3"/>
    </row>
    <row r="49" spans="1:11" x14ac:dyDescent="0.2">
      <c r="A49" s="3" t="s">
        <v>139</v>
      </c>
      <c r="B49" s="4" t="s">
        <v>54</v>
      </c>
      <c r="C49" s="5"/>
      <c r="D49" s="4" t="s">
        <v>54</v>
      </c>
      <c r="E49" s="5"/>
      <c r="F49" s="4" t="s">
        <v>54</v>
      </c>
      <c r="G49" s="5"/>
      <c r="H49" s="4" t="s">
        <v>54</v>
      </c>
      <c r="I49" s="5"/>
      <c r="J49" s="4">
        <v>-23376</v>
      </c>
      <c r="K49" s="3"/>
    </row>
    <row r="50" spans="1:11" x14ac:dyDescent="0.2">
      <c r="A50" s="3" t="s">
        <v>140</v>
      </c>
      <c r="B50" s="4" t="s">
        <v>54</v>
      </c>
      <c r="C50" s="5"/>
      <c r="D50" s="4" t="s">
        <v>54</v>
      </c>
      <c r="E50" s="5"/>
      <c r="F50" s="4" t="s">
        <v>54</v>
      </c>
      <c r="G50" s="5"/>
      <c r="H50" s="4" t="s">
        <v>54</v>
      </c>
      <c r="I50" s="5"/>
      <c r="J50" s="4">
        <v>-19126</v>
      </c>
      <c r="K50" s="3"/>
    </row>
    <row r="51" spans="1:11" x14ac:dyDescent="0.2">
      <c r="A51" s="3" t="s">
        <v>141</v>
      </c>
      <c r="B51" s="4" t="s">
        <v>54</v>
      </c>
      <c r="C51" s="5"/>
      <c r="D51" s="4" t="s">
        <v>54</v>
      </c>
      <c r="E51" s="5"/>
      <c r="F51" s="4" t="s">
        <v>54</v>
      </c>
      <c r="G51" s="5"/>
      <c r="H51" s="4" t="s">
        <v>54</v>
      </c>
      <c r="I51" s="5"/>
      <c r="J51" s="4">
        <v>101665</v>
      </c>
      <c r="K51" s="3"/>
    </row>
    <row r="52" spans="1:11" x14ac:dyDescent="0.2">
      <c r="A52" s="3" t="s">
        <v>142</v>
      </c>
      <c r="B52" s="4">
        <v>-639556</v>
      </c>
      <c r="C52" s="5"/>
      <c r="D52" s="4">
        <v>-175058</v>
      </c>
      <c r="E52" s="5"/>
      <c r="F52" s="4">
        <v>-125419</v>
      </c>
      <c r="G52" s="5"/>
      <c r="H52" s="4" t="s">
        <v>54</v>
      </c>
      <c r="I52" s="5"/>
      <c r="J52" s="4" t="s">
        <v>54</v>
      </c>
      <c r="K52" s="3"/>
    </row>
    <row r="53" spans="1:11" x14ac:dyDescent="0.2">
      <c r="A53" s="3" t="s">
        <v>143</v>
      </c>
      <c r="B53" s="4">
        <v>-87678</v>
      </c>
      <c r="C53" s="5"/>
      <c r="D53" s="4">
        <v>-90093</v>
      </c>
      <c r="E53" s="5"/>
      <c r="F53" s="4">
        <v>-90692</v>
      </c>
      <c r="G53" s="5"/>
      <c r="H53" s="4" t="s">
        <v>54</v>
      </c>
      <c r="I53" s="5"/>
      <c r="J53" s="4" t="s">
        <v>54</v>
      </c>
      <c r="K53" s="3"/>
    </row>
    <row r="54" spans="1:11" x14ac:dyDescent="0.2">
      <c r="A54" s="3" t="s">
        <v>144</v>
      </c>
      <c r="B54" s="4">
        <v>495595</v>
      </c>
      <c r="C54" s="5"/>
      <c r="D54" s="4" t="s">
        <v>54</v>
      </c>
      <c r="E54" s="5"/>
      <c r="F54" s="4" t="s">
        <v>54</v>
      </c>
      <c r="G54" s="5"/>
      <c r="H54" s="4" t="s">
        <v>54</v>
      </c>
      <c r="I54" s="5"/>
      <c r="J54" s="4" t="s">
        <v>54</v>
      </c>
      <c r="K54" s="3"/>
    </row>
    <row r="55" spans="1:11" x14ac:dyDescent="0.2">
      <c r="A55" s="3" t="s">
        <v>145</v>
      </c>
      <c r="B55" s="4">
        <v>-4066</v>
      </c>
      <c r="C55" s="5"/>
      <c r="D55" s="4" t="s">
        <v>54</v>
      </c>
      <c r="E55" s="5"/>
      <c r="F55" s="4" t="s">
        <v>54</v>
      </c>
      <c r="G55" s="5"/>
      <c r="H55" s="4" t="s">
        <v>54</v>
      </c>
      <c r="I55" s="5"/>
      <c r="J55" s="4" t="s">
        <v>54</v>
      </c>
      <c r="K55" s="3"/>
    </row>
    <row r="56" spans="1:11" x14ac:dyDescent="0.2">
      <c r="A56" s="3" t="s">
        <v>146</v>
      </c>
      <c r="B56" s="4">
        <v>-16778</v>
      </c>
      <c r="C56" s="5"/>
      <c r="D56" s="4" t="s">
        <v>54</v>
      </c>
      <c r="E56" s="5"/>
      <c r="F56" s="4" t="s">
        <v>54</v>
      </c>
      <c r="G56" s="5"/>
      <c r="H56" s="4" t="s">
        <v>54</v>
      </c>
      <c r="I56" s="5"/>
      <c r="J56" s="4" t="s">
        <v>54</v>
      </c>
      <c r="K56" s="3"/>
    </row>
    <row r="57" spans="1:11" x14ac:dyDescent="0.2">
      <c r="A57" s="3" t="s">
        <v>147</v>
      </c>
      <c r="B57" s="4">
        <v>-77234</v>
      </c>
      <c r="C57" s="5"/>
      <c r="D57" s="4">
        <v>-13097</v>
      </c>
      <c r="E57" s="5"/>
      <c r="F57" s="4">
        <v>-23789</v>
      </c>
      <c r="G57" s="5"/>
      <c r="H57" s="4">
        <v>-173644</v>
      </c>
      <c r="I57" s="5"/>
      <c r="J57" s="4">
        <v>-22777</v>
      </c>
      <c r="K57" s="3"/>
    </row>
    <row r="58" spans="1:11" x14ac:dyDescent="0.2">
      <c r="A58" s="3" t="s">
        <v>148</v>
      </c>
      <c r="B58" s="4">
        <v>-103659</v>
      </c>
      <c r="C58" s="5"/>
      <c r="D58" s="4">
        <v>-83656</v>
      </c>
      <c r="E58" s="5"/>
      <c r="F58" s="4">
        <v>-75727</v>
      </c>
      <c r="G58" s="5"/>
      <c r="H58" s="4" t="s">
        <v>54</v>
      </c>
      <c r="I58" s="5"/>
      <c r="J58" s="4" t="s">
        <v>54</v>
      </c>
      <c r="K58" s="3"/>
    </row>
    <row r="59" spans="1:11" x14ac:dyDescent="0.2">
      <c r="A59" s="3" t="s">
        <v>149</v>
      </c>
      <c r="B59" s="4">
        <v>22789</v>
      </c>
      <c r="C59" s="5"/>
      <c r="D59" s="4">
        <v>1000</v>
      </c>
      <c r="E59" s="5"/>
      <c r="F59" s="4" t="s">
        <v>54</v>
      </c>
      <c r="G59" s="5"/>
      <c r="H59" s="4">
        <v>3784</v>
      </c>
      <c r="I59" s="5"/>
      <c r="J59" s="4">
        <v>35143</v>
      </c>
      <c r="K59" s="3"/>
    </row>
    <row r="60" spans="1:11" x14ac:dyDescent="0.2">
      <c r="A60" s="3" t="s">
        <v>150</v>
      </c>
      <c r="B60" s="4" t="s">
        <v>54</v>
      </c>
      <c r="C60" s="5"/>
      <c r="D60" s="4">
        <v>-32163</v>
      </c>
      <c r="E60" s="5"/>
      <c r="F60" s="4" t="s">
        <v>54</v>
      </c>
      <c r="G60" s="5"/>
      <c r="H60" s="4" t="s">
        <v>54</v>
      </c>
      <c r="I60" s="5"/>
      <c r="J60" s="4" t="s">
        <v>54</v>
      </c>
      <c r="K60" s="3"/>
    </row>
    <row r="61" spans="1:11" x14ac:dyDescent="0.2">
      <c r="A61" s="3" t="s">
        <v>117</v>
      </c>
      <c r="B61" s="4">
        <v>-18693</v>
      </c>
      <c r="C61" s="5"/>
      <c r="D61" s="4">
        <v>-6899</v>
      </c>
      <c r="E61" s="5"/>
      <c r="F61" s="4" t="s">
        <v>54</v>
      </c>
      <c r="G61" s="5"/>
      <c r="H61" s="4" t="s">
        <v>54</v>
      </c>
      <c r="I61" s="5"/>
      <c r="J61" s="4" t="s">
        <v>54</v>
      </c>
      <c r="K61" s="3"/>
    </row>
    <row r="62" spans="1:11" x14ac:dyDescent="0.2">
      <c r="A62" s="3" t="s">
        <v>151</v>
      </c>
      <c r="B62" s="4" t="s">
        <v>54</v>
      </c>
      <c r="C62" s="5"/>
      <c r="D62" s="4" t="s">
        <v>54</v>
      </c>
      <c r="E62" s="5"/>
      <c r="F62" s="4">
        <v>2671</v>
      </c>
      <c r="G62" s="5"/>
      <c r="H62" s="4">
        <v>13377</v>
      </c>
      <c r="I62" s="5"/>
      <c r="J62" s="4">
        <v>12537</v>
      </c>
      <c r="K62" s="3"/>
    </row>
    <row r="63" spans="1:11" x14ac:dyDescent="0.2">
      <c r="A63" s="3" t="s">
        <v>152</v>
      </c>
      <c r="B63" s="4">
        <v>25410</v>
      </c>
      <c r="C63" s="5"/>
      <c r="D63" s="4">
        <v>14040</v>
      </c>
      <c r="E63" s="5"/>
      <c r="F63" s="4" t="s">
        <v>54</v>
      </c>
      <c r="G63" s="5"/>
      <c r="H63" s="4" t="s">
        <v>54</v>
      </c>
      <c r="I63" s="5"/>
      <c r="J63" s="4" t="s">
        <v>54</v>
      </c>
      <c r="K63" s="3"/>
    </row>
    <row r="64" spans="1:11" x14ac:dyDescent="0.2">
      <c r="A64" s="3" t="s">
        <v>120</v>
      </c>
      <c r="B64" s="4">
        <v>12737</v>
      </c>
      <c r="C64" s="5"/>
      <c r="D64" s="4">
        <v>893</v>
      </c>
      <c r="E64" s="5"/>
      <c r="F64" s="4">
        <v>1294</v>
      </c>
      <c r="G64" s="5"/>
      <c r="H64" s="4">
        <v>17104</v>
      </c>
      <c r="I64" s="5"/>
      <c r="J64" s="4">
        <v>20257</v>
      </c>
      <c r="K64" s="3"/>
    </row>
    <row r="65" spans="1:11" x14ac:dyDescent="0.2">
      <c r="A65" s="3" t="s">
        <v>143</v>
      </c>
      <c r="B65" s="4" t="s">
        <v>54</v>
      </c>
      <c r="C65" s="5"/>
      <c r="D65" s="4" t="s">
        <v>54</v>
      </c>
      <c r="E65" s="5"/>
      <c r="F65" s="4" t="s">
        <v>54</v>
      </c>
      <c r="G65" s="5"/>
      <c r="H65" s="4">
        <v>-89928</v>
      </c>
      <c r="I65" s="5"/>
      <c r="J65" s="4">
        <v>-70399</v>
      </c>
      <c r="K65" s="3"/>
    </row>
    <row r="66" spans="1:11" x14ac:dyDescent="0.2">
      <c r="A66" s="3" t="s">
        <v>127</v>
      </c>
      <c r="B66" s="4">
        <v>-4692</v>
      </c>
      <c r="C66" s="5"/>
      <c r="D66" s="4">
        <v>-4839</v>
      </c>
      <c r="E66" s="5"/>
      <c r="F66" s="4">
        <v>-5635</v>
      </c>
      <c r="G66" s="5"/>
      <c r="H66" s="4">
        <v>-376</v>
      </c>
      <c r="I66" s="5"/>
      <c r="J66" s="4">
        <v>-201</v>
      </c>
      <c r="K66" s="3"/>
    </row>
    <row r="67" spans="1:11" x14ac:dyDescent="0.2">
      <c r="A67" s="3" t="s">
        <v>153</v>
      </c>
      <c r="B67" s="4">
        <v>-395825</v>
      </c>
      <c r="C67" s="5"/>
      <c r="D67" s="4">
        <v>-389872</v>
      </c>
      <c r="E67" s="5"/>
      <c r="F67" s="4">
        <v>-317297</v>
      </c>
      <c r="G67" s="5"/>
      <c r="H67" s="4">
        <v>-229683</v>
      </c>
      <c r="I67" s="5"/>
      <c r="J67" s="4">
        <v>33723</v>
      </c>
      <c r="K67" s="3"/>
    </row>
    <row r="68" spans="1:11" x14ac:dyDescent="0.2">
      <c r="A68" s="3" t="s">
        <v>154</v>
      </c>
      <c r="B68" s="4">
        <v>-31106</v>
      </c>
      <c r="C68" s="5"/>
      <c r="D68" s="4">
        <v>68497</v>
      </c>
      <c r="E68" s="5"/>
      <c r="F68" s="4">
        <v>88748</v>
      </c>
      <c r="G68" s="5"/>
      <c r="H68" s="4">
        <v>-84779</v>
      </c>
      <c r="I68" s="5"/>
      <c r="J68" s="4">
        <v>53761</v>
      </c>
      <c r="K68" s="3"/>
    </row>
    <row r="69" spans="1:11" x14ac:dyDescent="0.2">
      <c r="A69" s="3" t="s">
        <v>155</v>
      </c>
      <c r="B69" s="4">
        <v>26414</v>
      </c>
      <c r="C69" s="5"/>
      <c r="D69" s="4">
        <v>447969</v>
      </c>
      <c r="E69" s="5"/>
      <c r="F69" s="4">
        <v>-147296</v>
      </c>
      <c r="G69" s="5"/>
      <c r="H69" s="4">
        <v>659180</v>
      </c>
      <c r="I69" s="5"/>
      <c r="J69" s="4">
        <v>199094</v>
      </c>
      <c r="K69" s="3"/>
    </row>
    <row r="70" spans="1:11" x14ac:dyDescent="0.2">
      <c r="A70" s="3" t="s">
        <v>156</v>
      </c>
      <c r="B70" s="4">
        <v>2134997</v>
      </c>
      <c r="C70" s="5"/>
      <c r="D70" s="4">
        <v>1687028</v>
      </c>
      <c r="E70" s="5"/>
      <c r="F70" s="4">
        <v>1834324</v>
      </c>
      <c r="G70" s="5"/>
      <c r="H70" s="4">
        <v>1175144</v>
      </c>
      <c r="I70" s="5"/>
      <c r="J70" s="4">
        <v>976050</v>
      </c>
      <c r="K70" s="3"/>
    </row>
    <row r="71" spans="1:11" x14ac:dyDescent="0.2">
      <c r="A71" s="3" t="s">
        <v>157</v>
      </c>
      <c r="B71" s="4">
        <v>2161411</v>
      </c>
      <c r="C71" s="5"/>
      <c r="D71" s="4">
        <v>2134997</v>
      </c>
      <c r="E71" s="5"/>
      <c r="F71" s="4">
        <v>1687028</v>
      </c>
      <c r="G71" s="5"/>
      <c r="H71" s="4">
        <v>1834324</v>
      </c>
      <c r="I71" s="5"/>
      <c r="J71" s="4">
        <v>1175144</v>
      </c>
      <c r="K71" s="3"/>
    </row>
    <row r="72" spans="1:11" x14ac:dyDescent="0.2">
      <c r="A72" s="3" t="s">
        <v>158</v>
      </c>
      <c r="B72" s="4">
        <v>28255</v>
      </c>
      <c r="C72" s="5"/>
      <c r="D72" s="4">
        <v>9761</v>
      </c>
      <c r="E72" s="5"/>
      <c r="F72" s="4">
        <v>9190</v>
      </c>
      <c r="G72" s="5"/>
      <c r="H72" s="4">
        <v>12213</v>
      </c>
      <c r="I72" s="5"/>
      <c r="J72" s="4">
        <v>33504</v>
      </c>
      <c r="K72" s="3"/>
    </row>
    <row r="73" spans="1:11" x14ac:dyDescent="0.2">
      <c r="A73" s="3" t="s">
        <v>159</v>
      </c>
      <c r="B73" s="4">
        <v>176915</v>
      </c>
      <c r="C73" s="5"/>
      <c r="D73" s="4">
        <v>202341</v>
      </c>
      <c r="E73" s="5"/>
      <c r="F73" s="4">
        <v>417844</v>
      </c>
      <c r="G73" s="5"/>
      <c r="H73" s="4">
        <v>319665</v>
      </c>
      <c r="I73" s="5"/>
      <c r="J73" s="4">
        <v>216630</v>
      </c>
      <c r="K73" s="3"/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Valuation Model</vt:lpstr>
      <vt:lpstr>Balance Sheet</vt:lpstr>
      <vt:lpstr>Income Statement</vt:lpstr>
      <vt:lpstr>Cash Flow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Brenters</dc:creator>
  <cp:lastModifiedBy>ILC Generic Account</cp:lastModifiedBy>
  <cp:lastPrinted>2012-11-27T02:43:03Z</cp:lastPrinted>
  <dcterms:created xsi:type="dcterms:W3CDTF">2012-11-03T18:53:56Z</dcterms:created>
  <dcterms:modified xsi:type="dcterms:W3CDTF">2012-12-08T23:44:50Z</dcterms:modified>
</cp:coreProperties>
</file>